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9\30.09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доходов'!$A$1:$AD$67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S56" i="2"/>
  <c r="S53" i="2"/>
  <c r="S39" i="2"/>
  <c r="S36" i="2"/>
  <c r="S33" i="2"/>
  <c r="S31" i="2"/>
  <c r="S23" i="2" s="1"/>
  <c r="S15" i="2"/>
  <c r="S7" i="2" l="1"/>
  <c r="S64" i="2" s="1"/>
  <c r="K35" i="2"/>
  <c r="Q56" i="2" l="1"/>
  <c r="Q55" i="2"/>
  <c r="Q53" i="2" s="1"/>
  <c r="Q39" i="2"/>
  <c r="Q36" i="2"/>
  <c r="Q33" i="2"/>
  <c r="Q31" i="2"/>
  <c r="Q15" i="2"/>
  <c r="Q23" i="2" l="1"/>
  <c r="Q7" i="2" s="1"/>
  <c r="Q64" i="2" s="1"/>
  <c r="K13" i="2" l="1"/>
  <c r="N13" i="2"/>
  <c r="P13" i="2"/>
  <c r="P11" i="2"/>
  <c r="P10" i="2"/>
  <c r="N11" i="2"/>
  <c r="N10" i="2"/>
  <c r="K11" i="2"/>
  <c r="K10" i="2"/>
  <c r="R56" i="2" l="1"/>
  <c r="R55" i="2"/>
  <c r="R53" i="2" s="1"/>
  <c r="R39" i="2"/>
  <c r="R36" i="2"/>
  <c r="R33" i="2"/>
  <c r="R31" i="2"/>
  <c r="R15" i="2"/>
  <c r="R23" i="2" l="1"/>
  <c r="R7" i="2" s="1"/>
  <c r="R64" i="2" s="1"/>
  <c r="U32" i="2" l="1"/>
  <c r="U53" i="2" l="1"/>
  <c r="P63" i="2" l="1"/>
  <c r="P59" i="2"/>
  <c r="P58" i="2"/>
  <c r="P57" i="2"/>
  <c r="AD62" i="2" l="1"/>
  <c r="AD61" i="2"/>
  <c r="AD51" i="2"/>
  <c r="AD50" i="2"/>
  <c r="AD49" i="2"/>
  <c r="AD48" i="2"/>
  <c r="AD47" i="2"/>
  <c r="AD46" i="2"/>
  <c r="AD45" i="2"/>
  <c r="AD44" i="2"/>
  <c r="AD43" i="2"/>
  <c r="AD35" i="2"/>
  <c r="AD30" i="2"/>
  <c r="AD29" i="2"/>
  <c r="AD28" i="2"/>
  <c r="AD26" i="2"/>
  <c r="AD25" i="2"/>
  <c r="AD20" i="2"/>
  <c r="AD19" i="2"/>
  <c r="AD18" i="2"/>
  <c r="AD17" i="2"/>
  <c r="AD11" i="2"/>
  <c r="AD10" i="2"/>
  <c r="K24" i="2" l="1"/>
  <c r="AD24" i="2" s="1"/>
  <c r="K27" i="2"/>
  <c r="AD27" i="2" s="1"/>
  <c r="J31" i="2"/>
  <c r="K32" i="2"/>
  <c r="J33" i="2"/>
  <c r="K34" i="2"/>
  <c r="AD34" i="2" s="1"/>
  <c r="J36" i="2"/>
  <c r="K37" i="2"/>
  <c r="AD37" i="2" s="1"/>
  <c r="K38" i="2"/>
  <c r="AD38" i="2" s="1"/>
  <c r="J39" i="2"/>
  <c r="K40" i="2"/>
  <c r="AD40" i="2" s="1"/>
  <c r="K41" i="2"/>
  <c r="AD41" i="2" s="1"/>
  <c r="K42" i="2"/>
  <c r="AD42" i="2" s="1"/>
  <c r="K52" i="2"/>
  <c r="AD52" i="2" s="1"/>
  <c r="J53" i="2"/>
  <c r="K54" i="2"/>
  <c r="AD54" i="2" s="1"/>
  <c r="J55" i="2"/>
  <c r="J56" i="2"/>
  <c r="K57" i="2"/>
  <c r="AD57" i="2" s="1"/>
  <c r="K58" i="2"/>
  <c r="AD58" i="2" s="1"/>
  <c r="K59" i="2"/>
  <c r="AD59" i="2" s="1"/>
  <c r="K60" i="2"/>
  <c r="AD60" i="2" s="1"/>
  <c r="K62" i="2"/>
  <c r="K63" i="2"/>
  <c r="AD63" i="2" s="1"/>
  <c r="K16" i="2"/>
  <c r="AD16" i="2" s="1"/>
  <c r="O56" i="2"/>
  <c r="O53" i="2"/>
  <c r="O39" i="2"/>
  <c r="O36" i="2"/>
  <c r="O33" i="2"/>
  <c r="O23" i="2" s="1"/>
  <c r="O31" i="2"/>
  <c r="O15" i="2"/>
  <c r="U56" i="2"/>
  <c r="Z56" i="2" s="1"/>
  <c r="U39" i="2"/>
  <c r="U36" i="2"/>
  <c r="Y36" i="2" s="1"/>
  <c r="U33" i="2"/>
  <c r="U23" i="2" s="1"/>
  <c r="U31" i="2"/>
  <c r="U15" i="2"/>
  <c r="W15" i="2" s="1"/>
  <c r="AC10" i="2"/>
  <c r="AC11" i="2"/>
  <c r="AC17" i="2"/>
  <c r="AC18" i="2"/>
  <c r="AC19" i="2"/>
  <c r="AC20" i="2"/>
  <c r="AC25" i="2"/>
  <c r="AC26" i="2"/>
  <c r="AC28" i="2"/>
  <c r="AC29" i="2"/>
  <c r="AC30" i="2"/>
  <c r="AC32" i="2"/>
  <c r="AC34" i="2"/>
  <c r="AC35" i="2"/>
  <c r="AC41" i="2"/>
  <c r="AC43" i="2"/>
  <c r="AC44" i="2"/>
  <c r="AC45" i="2"/>
  <c r="AC46" i="2"/>
  <c r="AC47" i="2"/>
  <c r="AC48" i="2"/>
  <c r="AC49" i="2"/>
  <c r="AC50" i="2"/>
  <c r="AC51" i="2"/>
  <c r="AC61" i="2"/>
  <c r="AC62" i="2"/>
  <c r="K22" i="2"/>
  <c r="AD22" i="2" s="1"/>
  <c r="K21" i="2"/>
  <c r="AD21" i="2" s="1"/>
  <c r="K14" i="2"/>
  <c r="AD14" i="2" s="1"/>
  <c r="AD13" i="2"/>
  <c r="K12" i="2"/>
  <c r="AD12" i="2" s="1"/>
  <c r="K9" i="2"/>
  <c r="AD9" i="2" s="1"/>
  <c r="K8" i="2"/>
  <c r="AD8" i="2" s="1"/>
  <c r="J15" i="2"/>
  <c r="AC13" i="2"/>
  <c r="AB62" i="2"/>
  <c r="AB61" i="2"/>
  <c r="AB51" i="2"/>
  <c r="AB50" i="2"/>
  <c r="AB49" i="2"/>
  <c r="AB48" i="2"/>
  <c r="AB47" i="2"/>
  <c r="AB46" i="2"/>
  <c r="AB45" i="2"/>
  <c r="AB44" i="2"/>
  <c r="AB43" i="2"/>
  <c r="AB30" i="2"/>
  <c r="AB29" i="2"/>
  <c r="AB28" i="2"/>
  <c r="AB26" i="2"/>
  <c r="AB25" i="2"/>
  <c r="AB20" i="2"/>
  <c r="AB19" i="2"/>
  <c r="AB18" i="2"/>
  <c r="AB17" i="2"/>
  <c r="Z63" i="2"/>
  <c r="Z62" i="2"/>
  <c r="Z61" i="2"/>
  <c r="Z60" i="2"/>
  <c r="Z59" i="2"/>
  <c r="Z58" i="2"/>
  <c r="Z57" i="2"/>
  <c r="Z54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8" i="2"/>
  <c r="Z37" i="2"/>
  <c r="Z35" i="2"/>
  <c r="Z34" i="2"/>
  <c r="Z32" i="2"/>
  <c r="Z30" i="2"/>
  <c r="Z29" i="2"/>
  <c r="Z28" i="2"/>
  <c r="Z27" i="2"/>
  <c r="Z26" i="2"/>
  <c r="Z25" i="2"/>
  <c r="Z24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X63" i="2"/>
  <c r="X62" i="2"/>
  <c r="X61" i="2"/>
  <c r="X60" i="2"/>
  <c r="X59" i="2"/>
  <c r="X58" i="2"/>
  <c r="X57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AB11" i="2"/>
  <c r="AB10" i="2"/>
  <c r="T39" i="2"/>
  <c r="V39" i="2" s="1"/>
  <c r="AB13" i="2"/>
  <c r="Y63" i="2"/>
  <c r="W63" i="2"/>
  <c r="AA62" i="2"/>
  <c r="Y62" i="2"/>
  <c r="W62" i="2"/>
  <c r="AA61" i="2"/>
  <c r="Y61" i="2"/>
  <c r="W61" i="2"/>
  <c r="Y60" i="2"/>
  <c r="W60" i="2"/>
  <c r="Y59" i="2"/>
  <c r="W59" i="2"/>
  <c r="Y58" i="2"/>
  <c r="W58" i="2"/>
  <c r="Y57" i="2"/>
  <c r="W57" i="2"/>
  <c r="Y54" i="2"/>
  <c r="W54" i="2"/>
  <c r="Y52" i="2"/>
  <c r="W52" i="2"/>
  <c r="AA51" i="2"/>
  <c r="Y51" i="2"/>
  <c r="W51" i="2"/>
  <c r="AA50" i="2"/>
  <c r="Y50" i="2"/>
  <c r="W50" i="2"/>
  <c r="AA49" i="2"/>
  <c r="Y49" i="2"/>
  <c r="W49" i="2"/>
  <c r="AA48" i="2"/>
  <c r="Y48" i="2"/>
  <c r="W48" i="2"/>
  <c r="AA47" i="2"/>
  <c r="Y47" i="2"/>
  <c r="W47" i="2"/>
  <c r="AA46" i="2"/>
  <c r="Y46" i="2"/>
  <c r="W46" i="2"/>
  <c r="AA45" i="2"/>
  <c r="Y45" i="2"/>
  <c r="W45" i="2"/>
  <c r="AA44" i="2"/>
  <c r="Y44" i="2"/>
  <c r="W44" i="2"/>
  <c r="AA43" i="2"/>
  <c r="Y43" i="2"/>
  <c r="W43" i="2"/>
  <c r="Y42" i="2"/>
  <c r="W42" i="2"/>
  <c r="Y41" i="2"/>
  <c r="W41" i="2"/>
  <c r="Y40" i="2"/>
  <c r="W40" i="2"/>
  <c r="Y38" i="2"/>
  <c r="W38" i="2"/>
  <c r="Y37" i="2"/>
  <c r="W37" i="2"/>
  <c r="Y35" i="2"/>
  <c r="W35" i="2"/>
  <c r="Y34" i="2"/>
  <c r="W34" i="2"/>
  <c r="Y32" i="2"/>
  <c r="W32" i="2"/>
  <c r="AA30" i="2"/>
  <c r="Y30" i="2"/>
  <c r="W30" i="2"/>
  <c r="AA29" i="2"/>
  <c r="Y29" i="2"/>
  <c r="W29" i="2"/>
  <c r="AA28" i="2"/>
  <c r="Y28" i="2"/>
  <c r="W28" i="2"/>
  <c r="Y27" i="2"/>
  <c r="W27" i="2"/>
  <c r="AA26" i="2"/>
  <c r="Y26" i="2"/>
  <c r="W26" i="2"/>
  <c r="AA25" i="2"/>
  <c r="Y25" i="2"/>
  <c r="W25" i="2"/>
  <c r="Y24" i="2"/>
  <c r="W24" i="2"/>
  <c r="Y22" i="2"/>
  <c r="W22" i="2"/>
  <c r="Y21" i="2"/>
  <c r="W21" i="2"/>
  <c r="AA20" i="2"/>
  <c r="Y20" i="2"/>
  <c r="W20" i="2"/>
  <c r="AA19" i="2"/>
  <c r="Y19" i="2"/>
  <c r="W19" i="2"/>
  <c r="AA18" i="2"/>
  <c r="Y18" i="2"/>
  <c r="W18" i="2"/>
  <c r="AA17" i="2"/>
  <c r="Y17" i="2"/>
  <c r="W17" i="2"/>
  <c r="Y16" i="2"/>
  <c r="W16" i="2"/>
  <c r="Y14" i="2"/>
  <c r="W14" i="2"/>
  <c r="Y13" i="2"/>
  <c r="W13" i="2"/>
  <c r="Y12" i="2"/>
  <c r="W12" i="2"/>
  <c r="Y11" i="2"/>
  <c r="W11" i="2"/>
  <c r="Y10" i="2"/>
  <c r="W10" i="2"/>
  <c r="Y9" i="2"/>
  <c r="W9" i="2"/>
  <c r="Y8" i="2"/>
  <c r="W8" i="2"/>
  <c r="P12" i="2"/>
  <c r="AB12" i="2" s="1"/>
  <c r="AA13" i="2"/>
  <c r="AA11" i="2"/>
  <c r="AA10" i="2"/>
  <c r="P52" i="2"/>
  <c r="AB52" i="2" s="1"/>
  <c r="AB63" i="2"/>
  <c r="AA63" i="2"/>
  <c r="P55" i="2"/>
  <c r="K55" i="2" s="1"/>
  <c r="X55" i="2"/>
  <c r="W55" i="2"/>
  <c r="Z55" i="2"/>
  <c r="Y55" i="2"/>
  <c r="N61" i="2"/>
  <c r="Z53" i="2"/>
  <c r="Y53" i="2"/>
  <c r="P8" i="2"/>
  <c r="AB8" i="2" s="1"/>
  <c r="V55" i="2"/>
  <c r="V54" i="2"/>
  <c r="T53" i="2"/>
  <c r="V53" i="2" s="1"/>
  <c r="V10" i="2"/>
  <c r="P54" i="2"/>
  <c r="AB54" i="2" s="1"/>
  <c r="N54" i="2"/>
  <c r="N53" i="2" s="1"/>
  <c r="M53" i="2"/>
  <c r="L53" i="2"/>
  <c r="P60" i="2"/>
  <c r="AB60" i="2" s="1"/>
  <c r="AB59" i="2"/>
  <c r="AB58" i="2"/>
  <c r="AB57" i="2"/>
  <c r="P42" i="2"/>
  <c r="AB42" i="2" s="1"/>
  <c r="P41" i="2"/>
  <c r="AB41" i="2" s="1"/>
  <c r="P40" i="2"/>
  <c r="P38" i="2"/>
  <c r="AB38" i="2" s="1"/>
  <c r="P37" i="2"/>
  <c r="AB37" i="2" s="1"/>
  <c r="P35" i="2"/>
  <c r="AB35" i="2" s="1"/>
  <c r="P34" i="2"/>
  <c r="AB34" i="2" s="1"/>
  <c r="P27" i="2"/>
  <c r="AB27" i="2" s="1"/>
  <c r="P24" i="2"/>
  <c r="AB24" i="2" s="1"/>
  <c r="P22" i="2"/>
  <c r="AB22" i="2" s="1"/>
  <c r="P21" i="2"/>
  <c r="AB21" i="2" s="1"/>
  <c r="P16" i="2"/>
  <c r="AB16" i="2" s="1"/>
  <c r="P14" i="2"/>
  <c r="AB14" i="2" s="1"/>
  <c r="P9" i="2"/>
  <c r="AB9" i="2" s="1"/>
  <c r="N8" i="2"/>
  <c r="AB40" i="2"/>
  <c r="AA40" i="2"/>
  <c r="X53" i="2"/>
  <c r="W53" i="2"/>
  <c r="AA59" i="2"/>
  <c r="AA58" i="2"/>
  <c r="AA57" i="2"/>
  <c r="P32" i="2"/>
  <c r="AB32" i="2" s="1"/>
  <c r="AA32" i="2"/>
  <c r="T56" i="2"/>
  <c r="V56" i="2" s="1"/>
  <c r="T33" i="2"/>
  <c r="V33" i="2" s="1"/>
  <c r="T36" i="2"/>
  <c r="V36" i="2" s="1"/>
  <c r="Z33" i="2"/>
  <c r="Y33" i="2"/>
  <c r="Y31" i="2"/>
  <c r="Z31" i="2"/>
  <c r="V52" i="2"/>
  <c r="N43" i="2"/>
  <c r="N44" i="2"/>
  <c r="N45" i="2"/>
  <c r="N46" i="2"/>
  <c r="N47" i="2"/>
  <c r="N48" i="2"/>
  <c r="N49" i="2"/>
  <c r="N50" i="2"/>
  <c r="N51" i="2"/>
  <c r="N52" i="2"/>
  <c r="T31" i="2"/>
  <c r="V63" i="2"/>
  <c r="V62" i="2"/>
  <c r="V61" i="2"/>
  <c r="V60" i="2"/>
  <c r="V59" i="2"/>
  <c r="V58" i="2"/>
  <c r="V57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9" i="2"/>
  <c r="V8" i="2"/>
  <c r="T15" i="2"/>
  <c r="V15" i="2" s="1"/>
  <c r="V31" i="2"/>
  <c r="N35" i="2"/>
  <c r="N63" i="2"/>
  <c r="N62" i="2"/>
  <c r="N60" i="2"/>
  <c r="N59" i="2"/>
  <c r="N58" i="2"/>
  <c r="N57" i="2"/>
  <c r="N42" i="2"/>
  <c r="N41" i="2"/>
  <c r="N39" i="2" s="1"/>
  <c r="N40" i="2"/>
  <c r="N38" i="2"/>
  <c r="N37" i="2"/>
  <c r="N34" i="2"/>
  <c r="N33" i="2" s="1"/>
  <c r="N32" i="2"/>
  <c r="N24" i="2"/>
  <c r="N27" i="2"/>
  <c r="N22" i="2"/>
  <c r="N16" i="2"/>
  <c r="N21" i="2"/>
  <c r="N14" i="2"/>
  <c r="N12" i="2"/>
  <c r="N9" i="2"/>
  <c r="N15" i="2"/>
  <c r="L15" i="2"/>
  <c r="L31" i="2"/>
  <c r="L23" i="2" s="1"/>
  <c r="L33" i="2"/>
  <c r="L36" i="2"/>
  <c r="L39" i="2"/>
  <c r="L56" i="2"/>
  <c r="N56" i="2"/>
  <c r="N36" i="2"/>
  <c r="N31" i="2"/>
  <c r="M33" i="2"/>
  <c r="X33" i="2"/>
  <c r="W33" i="2"/>
  <c r="M56" i="2"/>
  <c r="M39" i="2"/>
  <c r="M15" i="2"/>
  <c r="M31" i="2"/>
  <c r="M36" i="2"/>
  <c r="X31" i="2"/>
  <c r="W31" i="2"/>
  <c r="M23" i="2"/>
  <c r="M7" i="2" s="1"/>
  <c r="M64" i="2" s="1"/>
  <c r="L7" i="2" l="1"/>
  <c r="L64" i="2" s="1"/>
  <c r="N23" i="2"/>
  <c r="N7" i="2" s="1"/>
  <c r="P39" i="2"/>
  <c r="AC40" i="2"/>
  <c r="K31" i="2"/>
  <c r="AC31" i="2" s="1"/>
  <c r="AD32" i="2"/>
  <c r="P31" i="2"/>
  <c r="AD31" i="2"/>
  <c r="K39" i="2"/>
  <c r="J23" i="2"/>
  <c r="AC54" i="2"/>
  <c r="K53" i="2"/>
  <c r="AD53" i="2" s="1"/>
  <c r="AC37" i="2"/>
  <c r="AA41" i="2"/>
  <c r="AA39" i="2"/>
  <c r="T23" i="2"/>
  <c r="V23" i="2" s="1"/>
  <c r="W39" i="2"/>
  <c r="AA35" i="2"/>
  <c r="Z15" i="2"/>
  <c r="P33" i="2"/>
  <c r="P23" i="2" s="1"/>
  <c r="AB23" i="2" s="1"/>
  <c r="AC42" i="2"/>
  <c r="AC24" i="2"/>
  <c r="AC12" i="2"/>
  <c r="W56" i="2"/>
  <c r="Y39" i="2"/>
  <c r="Z39" i="2"/>
  <c r="K33" i="2"/>
  <c r="AC52" i="2"/>
  <c r="AD39" i="2"/>
  <c r="K15" i="2"/>
  <c r="AD15" i="2" s="1"/>
  <c r="AC9" i="2"/>
  <c r="P56" i="2"/>
  <c r="AB56" i="2" s="1"/>
  <c r="AA60" i="2"/>
  <c r="AA38" i="2"/>
  <c r="AA27" i="2"/>
  <c r="AA24" i="2"/>
  <c r="AA9" i="2"/>
  <c r="AA52" i="2"/>
  <c r="X56" i="2"/>
  <c r="AC55" i="2"/>
  <c r="AB55" i="2"/>
  <c r="AA55" i="2"/>
  <c r="U7" i="2"/>
  <c r="Z7" i="2" s="1"/>
  <c r="N64" i="2"/>
  <c r="P53" i="2"/>
  <c r="AB53" i="2" s="1"/>
  <c r="AA54" i="2"/>
  <c r="AA42" i="2"/>
  <c r="P36" i="2"/>
  <c r="AA36" i="2" s="1"/>
  <c r="AA37" i="2"/>
  <c r="AA34" i="2"/>
  <c r="AA22" i="2"/>
  <c r="O7" i="2"/>
  <c r="O64" i="2" s="1"/>
  <c r="AA21" i="2"/>
  <c r="P15" i="2"/>
  <c r="AA16" i="2"/>
  <c r="AA14" i="2"/>
  <c r="AA12" i="2"/>
  <c r="AA8" i="2"/>
  <c r="AC38" i="2"/>
  <c r="AC22" i="2"/>
  <c r="AC21" i="2"/>
  <c r="AC16" i="2"/>
  <c r="J7" i="2"/>
  <c r="J64" i="2" s="1"/>
  <c r="AC14" i="2"/>
  <c r="AC8" i="2"/>
  <c r="AB39" i="2"/>
  <c r="X39" i="2"/>
  <c r="AC39" i="2"/>
  <c r="Y56" i="2"/>
  <c r="AD55" i="2"/>
  <c r="X36" i="2"/>
  <c r="Z36" i="2"/>
  <c r="W36" i="2"/>
  <c r="X23" i="2"/>
  <c r="Z23" i="2"/>
  <c r="W23" i="2"/>
  <c r="X15" i="2"/>
  <c r="Y23" i="2"/>
  <c r="Y15" i="2"/>
  <c r="AC63" i="2"/>
  <c r="AC60" i="2"/>
  <c r="AC59" i="2"/>
  <c r="K56" i="2"/>
  <c r="AC56" i="2" s="1"/>
  <c r="AC58" i="2"/>
  <c r="AC57" i="2"/>
  <c r="AC27" i="2"/>
  <c r="K23" i="2"/>
  <c r="AC23" i="2" s="1"/>
  <c r="K36" i="2"/>
  <c r="AD36" i="2" s="1"/>
  <c r="AC53" i="2" l="1"/>
  <c r="AA31" i="2"/>
  <c r="AB31" i="2"/>
  <c r="AA56" i="2"/>
  <c r="T7" i="2"/>
  <c r="V7" i="2" s="1"/>
  <c r="AC36" i="2"/>
  <c r="AA53" i="2"/>
  <c r="AB36" i="2"/>
  <c r="AB33" i="2"/>
  <c r="AA33" i="2"/>
  <c r="AD33" i="2"/>
  <c r="AC33" i="2"/>
  <c r="AC15" i="2"/>
  <c r="AA23" i="2"/>
  <c r="U64" i="2"/>
  <c r="W64" i="2" s="1"/>
  <c r="X7" i="2"/>
  <c r="W7" i="2"/>
  <c r="AB15" i="2"/>
  <c r="AA15" i="2"/>
  <c r="P7" i="2"/>
  <c r="Y7" i="2"/>
  <c r="AD56" i="2"/>
  <c r="K7" i="2"/>
  <c r="AD7" i="2" s="1"/>
  <c r="AD23" i="2"/>
  <c r="T64" i="2" l="1"/>
  <c r="V64" i="2" s="1"/>
  <c r="X64" i="2"/>
  <c r="Y64" i="2"/>
  <c r="Z64" i="2"/>
  <c r="AA7" i="2"/>
  <c r="P64" i="2"/>
  <c r="AB7" i="2"/>
  <c r="K64" i="2"/>
  <c r="AD64" i="2" s="1"/>
  <c r="AC7" i="2"/>
  <c r="AA64" i="2" l="1"/>
  <c r="AB64" i="2"/>
  <c r="AC64" i="2"/>
</calcChain>
</file>

<file path=xl/sharedStrings.xml><?xml version="1.0" encoding="utf-8"?>
<sst xmlns="http://schemas.openxmlformats.org/spreadsheetml/2006/main" count="137" uniqueCount="90">
  <si>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</si>
  <si>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</si>
  <si>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</si>
  <si>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</si>
  <si>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</si>
  <si>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</si>
  <si>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</si>
  <si>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</si>
  <si>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</si>
  <si>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</si>
  <si>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</si>
  <si>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</si>
  <si>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</si>
  <si>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</si>
  <si>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</si>
  <si>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</si>
  <si>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</si>
  <si>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</si>
  <si>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</si>
  <si>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</si>
  <si>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</si>
  <si>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</si>
  <si>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</si>
  <si>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</si>
  <si>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</si>
  <si>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</si>
  <si>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</si>
  <si>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</si>
  <si>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</si>
  <si>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</si>
  <si>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</si>
  <si>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</si>
  <si>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</si>
  <si>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</si>
  <si>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</si>
  <si>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</si>
  <si>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</si>
  <si>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</si>
  <si>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</si>
  <si>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</si>
  <si>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</si>
  <si>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</si>
  <si>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</si>
  <si>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</si>
  <si>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</si>
  <si>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</si>
  <si>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</si>
  <si>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</si>
  <si>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</si>
  <si>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</si>
  <si>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</si>
  <si>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</si>
  <si>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</si>
  <si>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</si>
  <si>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</si>
  <si>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</si>
  <si>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</si>
  <si>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</si>
  <si>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</si>
  <si>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</si>
  <si>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</si>
  <si>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</si>
  <si>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</si>
  <si>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</si>
  <si>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</si>
  <si>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</si>
  <si>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</si>
  <si>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</si>
  <si>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</si>
  <si>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</si>
  <si>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</si>
  <si>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</si>
  <si>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</si>
  <si>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</si>
  <si>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</si>
  <si>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</si>
  <si>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</si>
  <si>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</si>
  <si>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</si>
  <si>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9 месяцев 2021 года</t>
  </si>
  <si>
    <t>откл.+- от плана за 9 месяцев 2021 года</t>
  </si>
  <si>
    <t>с 17.09.2021 по 23.09.2021 (неделя) П</t>
  </si>
  <si>
    <t>с 24.09.2021 по 30.09.2021 (неделя) Т</t>
  </si>
  <si>
    <r>
      <t xml:space="preserve">Исполнение с 01.01.2021 по 30.09.2021
</t>
    </r>
    <r>
      <rPr>
        <b/>
        <sz val="14"/>
        <rFont val="Times New Roman"/>
        <family val="1"/>
        <charset val="204"/>
      </rPr>
      <t>(30,57%)</t>
    </r>
  </si>
  <si>
    <t xml:space="preserve">Исполнено по 30.09.2019 год </t>
  </si>
  <si>
    <r>
      <t xml:space="preserve">Исполнено по 30.09.2019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</si>
  <si>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>Исполнено по 30.09.2020 год</t>
  </si>
  <si>
    <r>
      <t>Исполнено по 30.09.2020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(34,24%)</t>
    </r>
  </si>
  <si>
    <t>рублей</t>
  </si>
  <si>
    <t>Информация об исполнении бюджета Благодарненского городского округа Ставропольского края на 30.09.2021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</si>
</sst>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7" xfId="1" applyNumberFormat="1" applyFont="1" applyFill="1" applyBorder="1" applyAlignment="1" applyProtection="1">
      <alignment vertical="center"/>
      <protection hidden="1"/>
    </xf>
    <xf numFmtId="0" fontId="4" fillId="3" borderId="7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showGridLines="0" tabSelected="1" view="pageBreakPreview" zoomScale="55" zoomScaleNormal="68" zoomScaleSheetLayoutView="55" workbookViewId="0">
      <pane xSplit="9" ySplit="6" topLeftCell="N7" activePane="bottomRight" state="frozen"/>
      <selection pane="topRight" activeCell="J1" sqref="J1"/>
      <selection pane="bottomLeft" activeCell="A7" sqref="A7"/>
      <selection pane="bottomRight" activeCell="I3" sqref="I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4.140625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42578125" style="1" customWidth="1"/>
    <col min="15" max="15" width="35.140625" style="1" hidden="1" customWidth="1"/>
    <col min="16" max="16" width="25.28515625" style="1" customWidth="1"/>
    <col min="17" max="17" width="26" style="1" customWidth="1"/>
    <col min="18" max="18" width="23.85546875" style="1" hidden="1" customWidth="1"/>
    <col min="19" max="19" width="22.28515625" style="1" hidden="1" customWidth="1"/>
    <col min="20" max="20" width="22.140625" style="1" hidden="1" customWidth="1"/>
    <col min="21" max="21" width="25.5703125" style="1" customWidth="1"/>
    <col min="22" max="22" width="25.85546875" style="1" hidden="1" customWidth="1"/>
    <col min="23" max="23" width="24.5703125" style="1" customWidth="1"/>
    <col min="24" max="24" width="13.85546875" style="1" customWidth="1"/>
    <col min="25" max="25" width="22.5703125" style="1" hidden="1" customWidth="1"/>
    <col min="26" max="26" width="12" style="1" hidden="1" customWidth="1"/>
    <col min="27" max="27" width="22" style="1" bestFit="1" customWidth="1"/>
    <col min="28" max="28" width="18" style="1" customWidth="1"/>
    <col min="29" max="29" width="28.28515625" style="1" hidden="1" customWidth="1"/>
    <col min="30" max="30" width="20.28515625" style="1" hidden="1" customWidth="1"/>
    <col min="31" max="238" width="9.140625" style="1" customWidth="1"/>
    <col min="239" max="16384" width="9.140625" style="1"/>
  </cols>
  <sheetData>
    <row r="1" spans="1:31" s="68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88" t="s">
        <v>89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2"/>
      <c r="Z1" s="2"/>
      <c r="AA1" s="2"/>
      <c r="AB1" s="2"/>
      <c r="AC1" s="2"/>
    </row>
    <row r="2" spans="1:31" s="69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77"/>
      <c r="Z2" s="77"/>
      <c r="AA2" s="77"/>
      <c r="AB2" s="77"/>
      <c r="AC2" s="8"/>
    </row>
    <row r="3" spans="1:31" s="69" customFormat="1" ht="18.75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1"/>
      <c r="L3" s="71"/>
      <c r="M3" s="71"/>
      <c r="N3" s="71"/>
      <c r="O3" s="72"/>
      <c r="P3" s="71"/>
      <c r="Q3" s="71"/>
      <c r="R3" s="71"/>
      <c r="S3" s="71"/>
      <c r="T3" s="71"/>
      <c r="U3" s="71"/>
      <c r="V3" s="70"/>
      <c r="W3" s="70"/>
      <c r="X3" s="70"/>
      <c r="Y3" s="70"/>
      <c r="Z3" s="70"/>
      <c r="AA3" s="70"/>
      <c r="AB3" s="91" t="s">
        <v>88</v>
      </c>
      <c r="AC3" s="70"/>
    </row>
    <row r="4" spans="1:31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90" t="s">
        <v>43</v>
      </c>
      <c r="J4" s="87" t="s">
        <v>84</v>
      </c>
      <c r="K4" s="78" t="s">
        <v>85</v>
      </c>
      <c r="L4" s="82" t="s">
        <v>66</v>
      </c>
      <c r="M4" s="82" t="s">
        <v>67</v>
      </c>
      <c r="N4" s="78" t="s">
        <v>68</v>
      </c>
      <c r="O4" s="89" t="s">
        <v>86</v>
      </c>
      <c r="P4" s="78" t="s">
        <v>87</v>
      </c>
      <c r="Q4" s="85" t="s">
        <v>73</v>
      </c>
      <c r="R4" s="86"/>
      <c r="S4" s="78" t="s">
        <v>71</v>
      </c>
      <c r="T4" s="78"/>
      <c r="U4" s="78" t="s">
        <v>83</v>
      </c>
      <c r="V4" s="83" t="s">
        <v>64</v>
      </c>
      <c r="W4" s="81" t="s">
        <v>69</v>
      </c>
      <c r="X4" s="81"/>
      <c r="Y4" s="78" t="s">
        <v>80</v>
      </c>
      <c r="Z4" s="78"/>
      <c r="AA4" s="78" t="s">
        <v>70</v>
      </c>
      <c r="AB4" s="78"/>
      <c r="AC4" s="78" t="s">
        <v>78</v>
      </c>
      <c r="AD4" s="78"/>
    </row>
    <row r="5" spans="1:31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90"/>
      <c r="J5" s="87"/>
      <c r="K5" s="78"/>
      <c r="L5" s="82"/>
      <c r="M5" s="82"/>
      <c r="N5" s="78"/>
      <c r="O5" s="89"/>
      <c r="P5" s="78"/>
      <c r="Q5" s="51" t="s">
        <v>72</v>
      </c>
      <c r="R5" s="76" t="s">
        <v>79</v>
      </c>
      <c r="S5" s="73" t="s">
        <v>81</v>
      </c>
      <c r="T5" s="73" t="s">
        <v>82</v>
      </c>
      <c r="U5" s="78"/>
      <c r="V5" s="84"/>
      <c r="W5" s="23" t="s">
        <v>48</v>
      </c>
      <c r="X5" s="23" t="s">
        <v>49</v>
      </c>
      <c r="Y5" s="46" t="s">
        <v>48</v>
      </c>
      <c r="Z5" s="46" t="s">
        <v>49</v>
      </c>
      <c r="AA5" s="23" t="s">
        <v>48</v>
      </c>
      <c r="AB5" s="23" t="s">
        <v>49</v>
      </c>
      <c r="AC5" s="54" t="s">
        <v>48</v>
      </c>
      <c r="AD5" s="54" t="s">
        <v>49</v>
      </c>
    </row>
    <row r="6" spans="1:31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5"/>
      <c r="K6" s="55">
        <v>2</v>
      </c>
      <c r="L6" s="25">
        <v>8</v>
      </c>
      <c r="M6" s="22">
        <v>8</v>
      </c>
      <c r="N6" s="24">
        <v>3</v>
      </c>
      <c r="O6" s="22">
        <v>9</v>
      </c>
      <c r="P6" s="22">
        <v>4</v>
      </c>
      <c r="Q6" s="22">
        <v>5</v>
      </c>
      <c r="R6" s="35">
        <v>6</v>
      </c>
      <c r="S6" s="75">
        <v>7</v>
      </c>
      <c r="T6" s="43">
        <v>8</v>
      </c>
      <c r="U6" s="22">
        <v>9</v>
      </c>
      <c r="V6" s="33">
        <v>10</v>
      </c>
      <c r="W6" s="22">
        <v>11</v>
      </c>
      <c r="X6" s="22">
        <v>12</v>
      </c>
      <c r="Y6" s="45">
        <v>13</v>
      </c>
      <c r="Z6" s="45">
        <v>14</v>
      </c>
      <c r="AA6" s="22">
        <v>15</v>
      </c>
      <c r="AB6" s="22">
        <v>16</v>
      </c>
      <c r="AC6" s="22">
        <v>17</v>
      </c>
      <c r="AD6" s="28">
        <v>18</v>
      </c>
    </row>
    <row r="7" spans="1:31" s="15" customFormat="1" ht="35.25" customHeight="1" x14ac:dyDescent="0.3">
      <c r="A7" s="14"/>
      <c r="B7" s="80" t="s">
        <v>8</v>
      </c>
      <c r="C7" s="80"/>
      <c r="D7" s="80"/>
      <c r="E7" s="80"/>
      <c r="F7" s="80"/>
      <c r="G7" s="80"/>
      <c r="H7" s="80"/>
      <c r="I7" s="80"/>
      <c r="J7" s="17">
        <f t="shared" ref="J7:U7" si="0">J8+J9+J11+J12+J13+J14+J15+J22+J23+J35+J36+J39+J42+J53+J10</f>
        <v>315106039.90999991</v>
      </c>
      <c r="K7" s="17">
        <f t="shared" si="0"/>
        <v>231598662.20060214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347372144.62397486</v>
      </c>
      <c r="O7" s="17">
        <f t="shared" si="0"/>
        <v>223747242.51999998</v>
      </c>
      <c r="P7" s="17">
        <f t="shared" si="0"/>
        <v>214063980.05719915</v>
      </c>
      <c r="Q7" s="17">
        <f t="shared" si="0"/>
        <v>353896130.50999999</v>
      </c>
      <c r="R7" s="17">
        <f t="shared" si="0"/>
        <v>236688316.36000001</v>
      </c>
      <c r="S7" s="17">
        <f t="shared" ref="S7" si="1">S8+S9+S11+S12+S13+S14+S15+S22+S23+S35+S36+S39+S42+S53+S10</f>
        <v>3141762.24</v>
      </c>
      <c r="T7" s="17">
        <f t="shared" si="0"/>
        <v>8369641.9399999985</v>
      </c>
      <c r="U7" s="17">
        <f t="shared" si="0"/>
        <v>242607661.90000007</v>
      </c>
      <c r="V7" s="17">
        <f>T7-S7</f>
        <v>5227879.6999999983</v>
      </c>
      <c r="W7" s="17">
        <f>U7-Q7</f>
        <v>-111288468.60999992</v>
      </c>
      <c r="X7" s="17">
        <f>IF(Q7=0,0,U7/Q7*100)</f>
        <v>68.553352519107221</v>
      </c>
      <c r="Y7" s="17">
        <f>U7-R7</f>
        <v>5919345.5400000513</v>
      </c>
      <c r="Z7" s="17">
        <f>IF(R7=0,0,U7/R7*100)</f>
        <v>102.50090314174901</v>
      </c>
      <c r="AA7" s="17">
        <f>U7-P7</f>
        <v>28543681.842800915</v>
      </c>
      <c r="AB7" s="17">
        <f>IF(P7=0,0,U7/P7*100)</f>
        <v>113.33418253513454</v>
      </c>
      <c r="AC7" s="17">
        <f>U7-K7</f>
        <v>11008999.699397922</v>
      </c>
      <c r="AD7" s="17">
        <f>IF(K7=0,0,U7/K7*100)</f>
        <v>104.75348155934611</v>
      </c>
    </row>
    <row r="8" spans="1:31" s="15" customFormat="1" ht="42" hidden="1" customHeight="1" x14ac:dyDescent="0.3">
      <c r="A8" s="14"/>
      <c r="B8" s="80" t="s">
        <v>35</v>
      </c>
      <c r="C8" s="80"/>
      <c r="D8" s="80"/>
      <c r="E8" s="80"/>
      <c r="F8" s="80"/>
      <c r="G8" s="80"/>
      <c r="H8" s="80"/>
      <c r="I8" s="80"/>
      <c r="J8" s="19">
        <v>184220575.80000001</v>
      </c>
      <c r="K8" s="26">
        <f>J8/57.46*100*30.57/100</f>
        <v>98009450.090602174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115567094.89</v>
      </c>
      <c r="P8" s="26">
        <f>O8/34.24*100*30.57/100</f>
        <v>103180084.42719918</v>
      </c>
      <c r="Q8" s="17">
        <v>149521798.05000001</v>
      </c>
      <c r="R8" s="17">
        <v>106884159</v>
      </c>
      <c r="S8" s="17">
        <v>865227.36</v>
      </c>
      <c r="T8" s="17">
        <v>3071118.05</v>
      </c>
      <c r="U8" s="17">
        <v>108109423.95</v>
      </c>
      <c r="V8" s="17">
        <f t="shared" ref="V8:V64" si="2">T8-S8</f>
        <v>2205890.69</v>
      </c>
      <c r="W8" s="17">
        <f t="shared" ref="W8:W64" si="3">U8-Q8</f>
        <v>-41412374.100000009</v>
      </c>
      <c r="X8" s="17">
        <f t="shared" ref="X8:X64" si="4">IF(Q8=0,0,U8/Q8*100)</f>
        <v>72.303453650181666</v>
      </c>
      <c r="Y8" s="17">
        <f t="shared" ref="Y8:Y64" si="5">U8-R8</f>
        <v>1225264.950000003</v>
      </c>
      <c r="Z8" s="17">
        <f t="shared" ref="Z8:Z64" si="6">IF(R8=0,0,U8/R8*100)</f>
        <v>101.14634849678707</v>
      </c>
      <c r="AA8" s="17">
        <f t="shared" ref="AA8:AA64" si="7">U8-P8</f>
        <v>4929339.5228008181</v>
      </c>
      <c r="AB8" s="17">
        <f t="shared" ref="AB8:AB64" si="8">IF(P8=0,0,U8/P8*100)</f>
        <v>104.77741373266545</v>
      </c>
      <c r="AC8" s="17">
        <f t="shared" ref="AC8:AC64" si="9">U8-K8</f>
        <v>10099973.859397829</v>
      </c>
      <c r="AD8" s="17">
        <f t="shared" ref="AD8:AD64" si="10">IF(K8=0,0,U8/K8*100)</f>
        <v>110.30510205909856</v>
      </c>
    </row>
    <row r="9" spans="1:31" s="15" customFormat="1" ht="61.5" hidden="1" customHeight="1" x14ac:dyDescent="0.3">
      <c r="A9" s="14"/>
      <c r="B9" s="80" t="s">
        <v>34</v>
      </c>
      <c r="C9" s="80"/>
      <c r="D9" s="80"/>
      <c r="E9" s="80"/>
      <c r="F9" s="80"/>
      <c r="G9" s="80"/>
      <c r="H9" s="80"/>
      <c r="I9" s="80"/>
      <c r="J9" s="64">
        <v>16123058.359999999</v>
      </c>
      <c r="K9" s="64">
        <f>J9</f>
        <v>16123058.359999999</v>
      </c>
      <c r="L9" s="17">
        <v>18646000</v>
      </c>
      <c r="M9" s="17">
        <v>20275547.789999999</v>
      </c>
      <c r="N9" s="17">
        <f>M9</f>
        <v>20275547.789999999</v>
      </c>
      <c r="O9" s="17">
        <v>14981506.289999999</v>
      </c>
      <c r="P9" s="17">
        <f>O9</f>
        <v>14981506.289999999</v>
      </c>
      <c r="Q9" s="17">
        <v>25120000</v>
      </c>
      <c r="R9" s="17">
        <v>18644548</v>
      </c>
      <c r="S9" s="17">
        <v>0</v>
      </c>
      <c r="T9" s="17">
        <v>2409939.0699999998</v>
      </c>
      <c r="U9" s="17">
        <v>18649095.050000001</v>
      </c>
      <c r="V9" s="17">
        <f t="shared" si="2"/>
        <v>2409939.0699999998</v>
      </c>
      <c r="W9" s="17">
        <f t="shared" si="3"/>
        <v>-6470904.9499999993</v>
      </c>
      <c r="X9" s="17">
        <f t="shared" si="4"/>
        <v>74.240028065286623</v>
      </c>
      <c r="Y9" s="17">
        <f t="shared" si="5"/>
        <v>4547.0500000007451</v>
      </c>
      <c r="Z9" s="17">
        <f t="shared" si="6"/>
        <v>100.02438809457865</v>
      </c>
      <c r="AA9" s="17">
        <f t="shared" si="7"/>
        <v>3667588.7600000016</v>
      </c>
      <c r="AB9" s="17">
        <f t="shared" si="8"/>
        <v>124.48077442285013</v>
      </c>
      <c r="AC9" s="17">
        <f t="shared" si="9"/>
        <v>2526036.6900000013</v>
      </c>
      <c r="AD9" s="17">
        <f t="shared" si="10"/>
        <v>115.66723033309172</v>
      </c>
    </row>
    <row r="10" spans="1:31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74</v>
      </c>
      <c r="J10" s="19">
        <v>0</v>
      </c>
      <c r="K10" s="74">
        <f t="shared" ref="K10:K13" si="11">J10</f>
        <v>0</v>
      </c>
      <c r="L10" s="74">
        <v>0</v>
      </c>
      <c r="M10" s="74">
        <v>0</v>
      </c>
      <c r="N10" s="74">
        <f t="shared" ref="N10:N13" si="12">M10</f>
        <v>0</v>
      </c>
      <c r="O10" s="74">
        <v>0</v>
      </c>
      <c r="P10" s="74">
        <f t="shared" ref="P10:P13" si="13">O10</f>
        <v>0</v>
      </c>
      <c r="Q10" s="17">
        <v>6893000</v>
      </c>
      <c r="R10" s="17">
        <v>6622924</v>
      </c>
      <c r="S10" s="17">
        <v>66026.52</v>
      </c>
      <c r="T10" s="17">
        <v>46758.82</v>
      </c>
      <c r="U10" s="17">
        <v>6723986.1799999997</v>
      </c>
      <c r="V10" s="17">
        <f t="shared" si="2"/>
        <v>-19267.700000000004</v>
      </c>
      <c r="W10" s="17">
        <f t="shared" si="3"/>
        <v>-169013.8200000003</v>
      </c>
      <c r="X10" s="17">
        <f t="shared" si="4"/>
        <v>97.548036848977219</v>
      </c>
      <c r="Y10" s="17">
        <f t="shared" si="5"/>
        <v>101062.1799999997</v>
      </c>
      <c r="Z10" s="17">
        <f t="shared" si="6"/>
        <v>101.52594503575763</v>
      </c>
      <c r="AA10" s="17">
        <f t="shared" si="7"/>
        <v>6723986.1799999997</v>
      </c>
      <c r="AB10" s="17">
        <f t="shared" si="8"/>
        <v>0</v>
      </c>
      <c r="AC10" s="17">
        <f t="shared" si="9"/>
        <v>6723986.1799999997</v>
      </c>
      <c r="AD10" s="17">
        <f t="shared" si="10"/>
        <v>0</v>
      </c>
    </row>
    <row r="11" spans="1:31" s="15" customFormat="1" ht="57.75" hidden="1" customHeight="1" x14ac:dyDescent="0.3">
      <c r="A11" s="14"/>
      <c r="B11" s="80" t="s">
        <v>33</v>
      </c>
      <c r="C11" s="80"/>
      <c r="D11" s="80"/>
      <c r="E11" s="80"/>
      <c r="F11" s="80"/>
      <c r="G11" s="80"/>
      <c r="H11" s="80"/>
      <c r="I11" s="80"/>
      <c r="J11" s="19">
        <v>8812216.9100000001</v>
      </c>
      <c r="K11" s="74">
        <f t="shared" si="11"/>
        <v>8812216.9100000001</v>
      </c>
      <c r="L11" s="74">
        <v>11347097.18</v>
      </c>
      <c r="M11" s="74">
        <v>11880184.26</v>
      </c>
      <c r="N11" s="74">
        <f t="shared" si="12"/>
        <v>11880184.26</v>
      </c>
      <c r="O11" s="74">
        <v>7893738.7300000004</v>
      </c>
      <c r="P11" s="74">
        <f t="shared" si="13"/>
        <v>7893738.7300000004</v>
      </c>
      <c r="Q11" s="17">
        <v>3200000</v>
      </c>
      <c r="R11" s="17">
        <v>2830000</v>
      </c>
      <c r="S11" s="17">
        <v>16193.01</v>
      </c>
      <c r="T11" s="17">
        <v>10918.67</v>
      </c>
      <c r="U11" s="17">
        <v>2832578.04</v>
      </c>
      <c r="V11" s="17">
        <f t="shared" si="2"/>
        <v>-5274.34</v>
      </c>
      <c r="W11" s="17">
        <f t="shared" si="3"/>
        <v>-367421.95999999996</v>
      </c>
      <c r="X11" s="17">
        <f t="shared" si="4"/>
        <v>88.518063749999996</v>
      </c>
      <c r="Y11" s="17">
        <f t="shared" si="5"/>
        <v>2578.0400000000373</v>
      </c>
      <c r="Z11" s="17">
        <f t="shared" si="6"/>
        <v>100.09109681978798</v>
      </c>
      <c r="AA11" s="17">
        <f t="shared" si="7"/>
        <v>-5061160.6900000004</v>
      </c>
      <c r="AB11" s="17">
        <f t="shared" si="8"/>
        <v>35.883858547722667</v>
      </c>
      <c r="AC11" s="17">
        <f t="shared" si="9"/>
        <v>-5979638.8700000001</v>
      </c>
      <c r="AD11" s="17">
        <f t="shared" si="10"/>
        <v>32.14376210809818</v>
      </c>
    </row>
    <row r="12" spans="1:31" s="15" customFormat="1" ht="37.5" hidden="1" customHeight="1" x14ac:dyDescent="0.3">
      <c r="A12" s="14"/>
      <c r="B12" s="80" t="s">
        <v>32</v>
      </c>
      <c r="C12" s="80"/>
      <c r="D12" s="80"/>
      <c r="E12" s="80"/>
      <c r="F12" s="80"/>
      <c r="G12" s="80"/>
      <c r="H12" s="80"/>
      <c r="I12" s="80"/>
      <c r="J12" s="64">
        <v>15011183.130000001</v>
      </c>
      <c r="K12" s="64">
        <f>J12</f>
        <v>15011183.130000001</v>
      </c>
      <c r="L12" s="17">
        <v>10983507.07</v>
      </c>
      <c r="M12" s="17">
        <v>11042346.74</v>
      </c>
      <c r="N12" s="17">
        <f>M12</f>
        <v>11042346.74</v>
      </c>
      <c r="O12" s="17">
        <v>10533133.08</v>
      </c>
      <c r="P12" s="17">
        <f>O12</f>
        <v>10533133.08</v>
      </c>
      <c r="Q12" s="17">
        <v>12500000</v>
      </c>
      <c r="R12" s="17">
        <v>12500000</v>
      </c>
      <c r="S12" s="17">
        <v>109117.51</v>
      </c>
      <c r="T12" s="17">
        <v>136.63999999999999</v>
      </c>
      <c r="U12" s="17">
        <v>12573317.949999999</v>
      </c>
      <c r="V12" s="17">
        <f t="shared" si="2"/>
        <v>-108980.87</v>
      </c>
      <c r="W12" s="17">
        <f t="shared" si="3"/>
        <v>73317.949999999255</v>
      </c>
      <c r="X12" s="17">
        <f t="shared" si="4"/>
        <v>100.58654359999998</v>
      </c>
      <c r="Y12" s="17">
        <f t="shared" si="5"/>
        <v>73317.949999999255</v>
      </c>
      <c r="Z12" s="17">
        <f t="shared" si="6"/>
        <v>100.58654359999998</v>
      </c>
      <c r="AA12" s="17">
        <f t="shared" si="7"/>
        <v>2040184.8699999992</v>
      </c>
      <c r="AB12" s="17">
        <f t="shared" si="8"/>
        <v>119.36921193822036</v>
      </c>
      <c r="AC12" s="17">
        <f t="shared" si="9"/>
        <v>-2437865.1800000016</v>
      </c>
      <c r="AD12" s="17">
        <f t="shared" si="10"/>
        <v>83.759673312306049</v>
      </c>
    </row>
    <row r="13" spans="1:31" s="15" customFormat="1" ht="57.75" hidden="1" customHeight="1" x14ac:dyDescent="0.3">
      <c r="A13" s="14"/>
      <c r="B13" s="80" t="s">
        <v>31</v>
      </c>
      <c r="C13" s="80"/>
      <c r="D13" s="80"/>
      <c r="E13" s="80"/>
      <c r="F13" s="80"/>
      <c r="G13" s="80"/>
      <c r="H13" s="80"/>
      <c r="I13" s="80"/>
      <c r="J13" s="19">
        <v>155051.54999999999</v>
      </c>
      <c r="K13" s="74">
        <f t="shared" si="11"/>
        <v>155051.54999999999</v>
      </c>
      <c r="L13" s="74">
        <v>180406</v>
      </c>
      <c r="M13" s="74">
        <v>199821.72</v>
      </c>
      <c r="N13" s="74">
        <f t="shared" si="12"/>
        <v>199821.72</v>
      </c>
      <c r="O13" s="74">
        <v>155340.01</v>
      </c>
      <c r="P13" s="74">
        <f t="shared" si="13"/>
        <v>155340.01</v>
      </c>
      <c r="Q13" s="17">
        <v>3146750</v>
      </c>
      <c r="R13" s="17">
        <v>3146750</v>
      </c>
      <c r="S13" s="17">
        <v>83924.800000000003</v>
      </c>
      <c r="T13" s="17">
        <v>226972.26</v>
      </c>
      <c r="U13" s="17">
        <v>3701053.41</v>
      </c>
      <c r="V13" s="17">
        <f t="shared" si="2"/>
        <v>143047.46000000002</v>
      </c>
      <c r="W13" s="17">
        <f t="shared" si="3"/>
        <v>554303.41000000015</v>
      </c>
      <c r="X13" s="17">
        <f t="shared" si="4"/>
        <v>117.61510796853898</v>
      </c>
      <c r="Y13" s="17">
        <f t="shared" si="5"/>
        <v>554303.41000000015</v>
      </c>
      <c r="Z13" s="17">
        <f t="shared" si="6"/>
        <v>117.61510796853898</v>
      </c>
      <c r="AA13" s="17">
        <f t="shared" si="7"/>
        <v>3545713.4000000004</v>
      </c>
      <c r="AB13" s="17">
        <f t="shared" si="8"/>
        <v>2382.5500011233421</v>
      </c>
      <c r="AC13" s="17">
        <f t="shared" si="9"/>
        <v>3546001.8600000003</v>
      </c>
      <c r="AD13" s="17">
        <f t="shared" si="10"/>
        <v>2386.9825293587846</v>
      </c>
    </row>
    <row r="14" spans="1:31" s="15" customFormat="1" ht="37.5" hidden="1" customHeight="1" x14ac:dyDescent="0.3">
      <c r="A14" s="14"/>
      <c r="B14" s="80" t="s">
        <v>30</v>
      </c>
      <c r="C14" s="80"/>
      <c r="D14" s="80"/>
      <c r="E14" s="80"/>
      <c r="F14" s="80"/>
      <c r="G14" s="80"/>
      <c r="H14" s="80"/>
      <c r="I14" s="80"/>
      <c r="J14" s="64">
        <v>2291316.46</v>
      </c>
      <c r="K14" s="64">
        <f>J14</f>
        <v>2291316.46</v>
      </c>
      <c r="L14" s="17">
        <v>11715305.130000001</v>
      </c>
      <c r="M14" s="17">
        <v>12135551.99</v>
      </c>
      <c r="N14" s="17">
        <f>M14</f>
        <v>12135551.99</v>
      </c>
      <c r="O14" s="17">
        <v>1512685.17</v>
      </c>
      <c r="P14" s="17">
        <f t="shared" ref="P14" si="14">O14</f>
        <v>1512685.17</v>
      </c>
      <c r="Q14" s="17">
        <v>11117000</v>
      </c>
      <c r="R14" s="17">
        <v>1834859</v>
      </c>
      <c r="S14" s="17">
        <v>-9257.67</v>
      </c>
      <c r="T14" s="17">
        <v>-51962.33</v>
      </c>
      <c r="U14" s="17">
        <v>1850242.33</v>
      </c>
      <c r="V14" s="17">
        <f t="shared" si="2"/>
        <v>-42704.66</v>
      </c>
      <c r="W14" s="17">
        <f t="shared" si="3"/>
        <v>-9266757.6699999999</v>
      </c>
      <c r="X14" s="17">
        <f t="shared" si="4"/>
        <v>16.643359989205724</v>
      </c>
      <c r="Y14" s="17">
        <f t="shared" si="5"/>
        <v>15383.330000000075</v>
      </c>
      <c r="Z14" s="17">
        <f t="shared" si="6"/>
        <v>100.83839303183515</v>
      </c>
      <c r="AA14" s="17">
        <f t="shared" si="7"/>
        <v>337557.16000000015</v>
      </c>
      <c r="AB14" s="17">
        <f t="shared" si="8"/>
        <v>122.31509680233066</v>
      </c>
      <c r="AC14" s="17">
        <f t="shared" si="9"/>
        <v>-441074.12999999989</v>
      </c>
      <c r="AD14" s="17">
        <f t="shared" si="10"/>
        <v>80.750187165329407</v>
      </c>
    </row>
    <row r="15" spans="1:31" s="15" customFormat="1" ht="18.75" hidden="1" x14ac:dyDescent="0.3">
      <c r="A15" s="14"/>
      <c r="B15" s="80" t="s">
        <v>25</v>
      </c>
      <c r="C15" s="80"/>
      <c r="D15" s="80"/>
      <c r="E15" s="80"/>
      <c r="F15" s="80"/>
      <c r="G15" s="80"/>
      <c r="H15" s="80"/>
      <c r="I15" s="80"/>
      <c r="J15" s="17">
        <f t="shared" ref="J15:S15" si="15">J16+J21</f>
        <v>24229198.640000001</v>
      </c>
      <c r="K15" s="17">
        <f t="shared" si="15"/>
        <v>24229198.640000001</v>
      </c>
      <c r="L15" s="17">
        <f t="shared" si="15"/>
        <v>56816411.920000002</v>
      </c>
      <c r="M15" s="17">
        <f t="shared" si="15"/>
        <v>59077329.089999996</v>
      </c>
      <c r="N15" s="17">
        <f t="shared" si="15"/>
        <v>59077329.089999996</v>
      </c>
      <c r="O15" s="17">
        <f>O16+O21</f>
        <v>22508136.809999999</v>
      </c>
      <c r="P15" s="17">
        <f t="shared" si="15"/>
        <v>22508136.809999999</v>
      </c>
      <c r="Q15" s="17">
        <f t="shared" si="15"/>
        <v>56000020</v>
      </c>
      <c r="R15" s="17">
        <f t="shared" si="15"/>
        <v>25208774</v>
      </c>
      <c r="S15" s="17">
        <f t="shared" si="15"/>
        <v>79842.820000000007</v>
      </c>
      <c r="T15" s="17">
        <f t="shared" ref="T15:U15" si="16">T16+T21</f>
        <v>463675.97</v>
      </c>
      <c r="U15" s="17">
        <f t="shared" si="16"/>
        <v>25751982.030000001</v>
      </c>
      <c r="V15" s="17">
        <f t="shared" si="2"/>
        <v>383833.14999999997</v>
      </c>
      <c r="W15" s="17">
        <f t="shared" si="3"/>
        <v>-30248037.969999999</v>
      </c>
      <c r="X15" s="17">
        <f t="shared" si="4"/>
        <v>45.985665772976517</v>
      </c>
      <c r="Y15" s="17">
        <f t="shared" si="5"/>
        <v>543208.03000000119</v>
      </c>
      <c r="Z15" s="17">
        <f t="shared" si="6"/>
        <v>102.15483716106147</v>
      </c>
      <c r="AA15" s="17">
        <f t="shared" si="7"/>
        <v>3243845.2200000025</v>
      </c>
      <c r="AB15" s="17">
        <f t="shared" si="8"/>
        <v>114.41187801274965</v>
      </c>
      <c r="AC15" s="17">
        <f t="shared" si="9"/>
        <v>1522783.3900000006</v>
      </c>
      <c r="AD15" s="17">
        <f t="shared" si="10"/>
        <v>106.2849102548775</v>
      </c>
      <c r="AE15" s="5"/>
    </row>
    <row r="16" spans="1:31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7">
        <v>12720034.689999999</v>
      </c>
      <c r="K16" s="57">
        <f>J16</f>
        <v>12720034.689999999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17324322.09</v>
      </c>
      <c r="P16" s="18">
        <f>O16</f>
        <v>17324322.09</v>
      </c>
      <c r="Q16" s="18">
        <v>21650732</v>
      </c>
      <c r="R16" s="18">
        <v>20089479</v>
      </c>
      <c r="S16" s="18">
        <v>20325.34</v>
      </c>
      <c r="T16" s="18">
        <v>184439.02</v>
      </c>
      <c r="U16" s="18">
        <v>20621490.710000001</v>
      </c>
      <c r="V16" s="18">
        <f t="shared" si="2"/>
        <v>164113.68</v>
      </c>
      <c r="W16" s="18">
        <f t="shared" si="3"/>
        <v>-1029241.2899999991</v>
      </c>
      <c r="X16" s="17">
        <f t="shared" si="4"/>
        <v>95.246159390823365</v>
      </c>
      <c r="Y16" s="18">
        <f t="shared" si="5"/>
        <v>532011.71000000089</v>
      </c>
      <c r="Z16" s="17">
        <f t="shared" si="6"/>
        <v>102.64821058823877</v>
      </c>
      <c r="AA16" s="18">
        <f t="shared" si="7"/>
        <v>3297168.620000001</v>
      </c>
      <c r="AB16" s="17">
        <f t="shared" si="8"/>
        <v>119.03202100994881</v>
      </c>
      <c r="AC16" s="17">
        <f t="shared" si="9"/>
        <v>7901456.0200000014</v>
      </c>
      <c r="AD16" s="17">
        <f t="shared" si="10"/>
        <v>162.11819552828595</v>
      </c>
    </row>
    <row r="17" spans="1:30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7"/>
      <c r="K17" s="57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7">
        <f t="shared" si="2"/>
        <v>0</v>
      </c>
      <c r="W17" s="17">
        <f t="shared" si="3"/>
        <v>0</v>
      </c>
      <c r="X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-20632512.710000001</v>
      </c>
      <c r="AB17" s="17">
        <f t="shared" si="8"/>
        <v>0</v>
      </c>
      <c r="AC17" s="17">
        <f t="shared" si="9"/>
        <v>0</v>
      </c>
      <c r="AD17" s="17">
        <f t="shared" si="10"/>
        <v>0</v>
      </c>
    </row>
    <row r="18" spans="1:30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7"/>
      <c r="K18" s="57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7">
        <f t="shared" si="2"/>
        <v>0</v>
      </c>
      <c r="W18" s="17">
        <f t="shared" si="3"/>
        <v>0</v>
      </c>
      <c r="X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-624600</v>
      </c>
      <c r="AB18" s="17">
        <f t="shared" si="8"/>
        <v>0</v>
      </c>
      <c r="AC18" s="17">
        <f t="shared" si="9"/>
        <v>0</v>
      </c>
      <c r="AD18" s="17">
        <f t="shared" si="10"/>
        <v>0</v>
      </c>
    </row>
    <row r="19" spans="1:30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7"/>
      <c r="K19" s="57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7">
        <f t="shared" si="2"/>
        <v>0</v>
      </c>
      <c r="W19" s="17">
        <f t="shared" si="3"/>
        <v>0</v>
      </c>
      <c r="X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-54500</v>
      </c>
      <c r="AB19" s="17">
        <f t="shared" si="8"/>
        <v>0</v>
      </c>
      <c r="AC19" s="17">
        <f t="shared" si="9"/>
        <v>0</v>
      </c>
      <c r="AD19" s="17">
        <f t="shared" si="10"/>
        <v>0</v>
      </c>
    </row>
    <row r="20" spans="1:30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7"/>
      <c r="K20" s="57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7">
        <f t="shared" si="2"/>
        <v>0</v>
      </c>
      <c r="W20" s="17">
        <f t="shared" si="3"/>
        <v>0</v>
      </c>
      <c r="X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-100</v>
      </c>
      <c r="AB20" s="17">
        <f t="shared" si="8"/>
        <v>0</v>
      </c>
      <c r="AC20" s="17">
        <f t="shared" si="9"/>
        <v>0</v>
      </c>
      <c r="AD20" s="17">
        <f t="shared" si="10"/>
        <v>0</v>
      </c>
    </row>
    <row r="21" spans="1:30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7">
        <v>11509163.949999999</v>
      </c>
      <c r="K21" s="57">
        <f>J21</f>
        <v>11509163.949999999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5183814.72</v>
      </c>
      <c r="P21" s="18">
        <f>O21</f>
        <v>5183814.72</v>
      </c>
      <c r="Q21" s="18">
        <v>34349288</v>
      </c>
      <c r="R21" s="18">
        <v>5119295</v>
      </c>
      <c r="S21" s="18">
        <v>59517.48</v>
      </c>
      <c r="T21" s="18">
        <v>279236.95</v>
      </c>
      <c r="U21" s="18">
        <v>5130491.32</v>
      </c>
      <c r="V21" s="18">
        <f t="shared" si="2"/>
        <v>219719.47</v>
      </c>
      <c r="W21" s="18">
        <f t="shared" si="3"/>
        <v>-29218796.68</v>
      </c>
      <c r="X21" s="17">
        <f t="shared" si="4"/>
        <v>14.93623774676203</v>
      </c>
      <c r="Y21" s="18">
        <f t="shared" si="5"/>
        <v>11196.320000000298</v>
      </c>
      <c r="Z21" s="17">
        <f t="shared" si="6"/>
        <v>100.21870824009946</v>
      </c>
      <c r="AA21" s="18">
        <f t="shared" si="7"/>
        <v>-53323.399999999441</v>
      </c>
      <c r="AB21" s="17">
        <f t="shared" si="8"/>
        <v>98.971348266089279</v>
      </c>
      <c r="AC21" s="17">
        <f t="shared" si="9"/>
        <v>-6378672.629999999</v>
      </c>
      <c r="AD21" s="17">
        <f t="shared" si="10"/>
        <v>44.577445783974611</v>
      </c>
    </row>
    <row r="22" spans="1:30" s="15" customFormat="1" ht="44.25" hidden="1" customHeight="1" x14ac:dyDescent="0.3">
      <c r="A22" s="14"/>
      <c r="B22" s="80" t="s">
        <v>24</v>
      </c>
      <c r="C22" s="80"/>
      <c r="D22" s="80"/>
      <c r="E22" s="80"/>
      <c r="F22" s="80"/>
      <c r="G22" s="80"/>
      <c r="H22" s="80"/>
      <c r="I22" s="80"/>
      <c r="J22" s="64">
        <f>4859762.39+37.68</f>
        <v>4859800.0699999994</v>
      </c>
      <c r="K22" s="64">
        <f>J22</f>
        <v>4859800.0699999994</v>
      </c>
      <c r="L22" s="17">
        <v>6867000</v>
      </c>
      <c r="M22" s="17">
        <v>7183566.0899999999</v>
      </c>
      <c r="N22" s="17">
        <f>M22</f>
        <v>7183566.0899999999</v>
      </c>
      <c r="O22" s="17">
        <v>5030285.58</v>
      </c>
      <c r="P22" s="17">
        <f>O22</f>
        <v>5030285.58</v>
      </c>
      <c r="Q22" s="17">
        <v>5939000</v>
      </c>
      <c r="R22" s="17">
        <v>5179099</v>
      </c>
      <c r="S22" s="17">
        <v>141585.1</v>
      </c>
      <c r="T22" s="17">
        <v>152994.60999999999</v>
      </c>
      <c r="U22" s="17">
        <v>5246339.1100000003</v>
      </c>
      <c r="V22" s="17">
        <f t="shared" si="2"/>
        <v>11409.50999999998</v>
      </c>
      <c r="W22" s="17">
        <f t="shared" si="3"/>
        <v>-692660.88999999966</v>
      </c>
      <c r="X22" s="17">
        <f t="shared" si="4"/>
        <v>88.337078801144969</v>
      </c>
      <c r="Y22" s="17">
        <f t="shared" si="5"/>
        <v>67240.110000000335</v>
      </c>
      <c r="Z22" s="17">
        <f t="shared" si="6"/>
        <v>101.29829744517338</v>
      </c>
      <c r="AA22" s="17">
        <f t="shared" si="7"/>
        <v>216053.53000000026</v>
      </c>
      <c r="AB22" s="17">
        <f t="shared" si="8"/>
        <v>104.29505495391776</v>
      </c>
      <c r="AC22" s="17">
        <f t="shared" si="9"/>
        <v>386539.04000000097</v>
      </c>
      <c r="AD22" s="17">
        <f t="shared" si="10"/>
        <v>107.95380539183377</v>
      </c>
    </row>
    <row r="23" spans="1:30" s="15" customFormat="1" ht="124.5" hidden="1" customHeight="1" x14ac:dyDescent="0.3">
      <c r="A23" s="14"/>
      <c r="B23" s="80" t="s">
        <v>18</v>
      </c>
      <c r="C23" s="80"/>
      <c r="D23" s="80"/>
      <c r="E23" s="80"/>
      <c r="F23" s="80"/>
      <c r="G23" s="80"/>
      <c r="H23" s="80"/>
      <c r="I23" s="80"/>
      <c r="J23" s="56">
        <f>J24+J27+J31+J33</f>
        <v>24691174.279999997</v>
      </c>
      <c r="K23" s="56">
        <f>K24+K27+K31+K33</f>
        <v>24691174.279999997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7">O24+O27+O31+O33</f>
        <v>21357507.620000001</v>
      </c>
      <c r="P23" s="17">
        <f>P24+P27+P31+P33</f>
        <v>21357507.620000001</v>
      </c>
      <c r="Q23" s="17">
        <f t="shared" ref="Q23" si="18">Q24+Q27+Q31+Q33</f>
        <v>42188190.339999996</v>
      </c>
      <c r="R23" s="17">
        <f t="shared" ref="R23:S23" si="19">R24+R27+R31+R33</f>
        <v>28728248.239999998</v>
      </c>
      <c r="S23" s="17">
        <f t="shared" si="19"/>
        <v>975469.08</v>
      </c>
      <c r="T23" s="17">
        <f t="shared" ref="T23:U23" si="20">T24+T27+T31+T33</f>
        <v>885460.47000000009</v>
      </c>
      <c r="U23" s="17">
        <f t="shared" si="20"/>
        <v>31376684.490000002</v>
      </c>
      <c r="V23" s="17">
        <f t="shared" si="2"/>
        <v>-90008.60999999987</v>
      </c>
      <c r="W23" s="17">
        <f t="shared" si="3"/>
        <v>-10811505.849999994</v>
      </c>
      <c r="X23" s="17">
        <f t="shared" si="4"/>
        <v>74.373146222038216</v>
      </c>
      <c r="Y23" s="17">
        <f t="shared" si="5"/>
        <v>2648436.2500000037</v>
      </c>
      <c r="Z23" s="17">
        <f t="shared" si="6"/>
        <v>109.21892705700181</v>
      </c>
      <c r="AA23" s="17">
        <f t="shared" si="7"/>
        <v>10019176.870000001</v>
      </c>
      <c r="AB23" s="17">
        <f t="shared" si="8"/>
        <v>146.91173262472657</v>
      </c>
      <c r="AC23" s="17">
        <f t="shared" si="9"/>
        <v>6685510.2100000046</v>
      </c>
      <c r="AD23" s="17">
        <f t="shared" si="10"/>
        <v>127.07651784473981</v>
      </c>
    </row>
    <row r="24" spans="1:30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7">
        <v>23438514.469999999</v>
      </c>
      <c r="K24" s="57">
        <f>J24</f>
        <v>23438514.469999999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20765263.390000001</v>
      </c>
      <c r="P24" s="18">
        <f>O24</f>
        <v>20765263.390000001</v>
      </c>
      <c r="Q24" s="36">
        <v>41197224.380000003</v>
      </c>
      <c r="R24" s="36">
        <v>27737282.279999997</v>
      </c>
      <c r="S24" s="18">
        <v>960469.08</v>
      </c>
      <c r="T24" s="18">
        <v>880243.8</v>
      </c>
      <c r="U24" s="18">
        <v>30124383.949999999</v>
      </c>
      <c r="V24" s="18">
        <f t="shared" si="2"/>
        <v>-80225.279999999912</v>
      </c>
      <c r="W24" s="18">
        <f t="shared" si="3"/>
        <v>-11072840.430000003</v>
      </c>
      <c r="X24" s="17">
        <f t="shared" si="4"/>
        <v>73.122362982843256</v>
      </c>
      <c r="Y24" s="18">
        <f t="shared" si="5"/>
        <v>2387101.6700000018</v>
      </c>
      <c r="Z24" s="17">
        <f t="shared" si="6"/>
        <v>108.60611232889686</v>
      </c>
      <c r="AA24" s="18">
        <f t="shared" si="7"/>
        <v>9359120.5599999987</v>
      </c>
      <c r="AB24" s="17">
        <f t="shared" si="8"/>
        <v>145.07104188481955</v>
      </c>
      <c r="AC24" s="17">
        <f t="shared" si="9"/>
        <v>6685869.4800000004</v>
      </c>
      <c r="AD24" s="17">
        <f t="shared" si="10"/>
        <v>128.52514176424253</v>
      </c>
    </row>
    <row r="25" spans="1:30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7"/>
      <c r="K25" s="57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7">
        <f t="shared" si="2"/>
        <v>0</v>
      </c>
      <c r="W25" s="17">
        <f t="shared" si="3"/>
        <v>0</v>
      </c>
      <c r="X25" s="17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-31842999.989999998</v>
      </c>
      <c r="AB25" s="17">
        <f t="shared" si="8"/>
        <v>0</v>
      </c>
      <c r="AC25" s="17">
        <f t="shared" si="9"/>
        <v>0</v>
      </c>
      <c r="AD25" s="17">
        <f t="shared" si="10"/>
        <v>0</v>
      </c>
    </row>
    <row r="26" spans="1:30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7"/>
      <c r="K26" s="57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7">
        <f t="shared" si="2"/>
        <v>0</v>
      </c>
      <c r="W26" s="17">
        <f t="shared" si="3"/>
        <v>0</v>
      </c>
      <c r="X26" s="17">
        <f t="shared" si="4"/>
        <v>0</v>
      </c>
      <c r="Y26" s="17">
        <f t="shared" si="5"/>
        <v>0</v>
      </c>
      <c r="Z26" s="17">
        <f t="shared" si="6"/>
        <v>0</v>
      </c>
      <c r="AA26" s="17">
        <f t="shared" si="7"/>
        <v>-3583390.66</v>
      </c>
      <c r="AB26" s="17">
        <f t="shared" si="8"/>
        <v>0</v>
      </c>
      <c r="AC26" s="17">
        <f t="shared" si="9"/>
        <v>0</v>
      </c>
      <c r="AD26" s="17">
        <f t="shared" si="10"/>
        <v>0</v>
      </c>
    </row>
    <row r="27" spans="1:30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7">
        <v>1181042.32</v>
      </c>
      <c r="K27" s="57">
        <f>J27</f>
        <v>1181042.32</v>
      </c>
      <c r="L27" s="18">
        <v>473054.6</v>
      </c>
      <c r="M27" s="18">
        <v>939401.44</v>
      </c>
      <c r="N27" s="18">
        <f>M27</f>
        <v>939401.44</v>
      </c>
      <c r="O27" s="18">
        <v>540032.18000000005</v>
      </c>
      <c r="P27" s="18">
        <f>O27</f>
        <v>540032.18000000005</v>
      </c>
      <c r="Q27" s="18">
        <v>811765.62</v>
      </c>
      <c r="R27" s="18">
        <v>811765.62</v>
      </c>
      <c r="S27" s="18">
        <v>15000</v>
      </c>
      <c r="T27" s="18">
        <v>5216.67</v>
      </c>
      <c r="U27" s="18">
        <v>1064182.8899999999</v>
      </c>
      <c r="V27" s="18">
        <f t="shared" si="2"/>
        <v>-9783.33</v>
      </c>
      <c r="W27" s="18">
        <f t="shared" si="3"/>
        <v>252417.2699999999</v>
      </c>
      <c r="X27" s="17">
        <f t="shared" si="4"/>
        <v>131.09484607145595</v>
      </c>
      <c r="Y27" s="18">
        <f t="shared" si="5"/>
        <v>252417.2699999999</v>
      </c>
      <c r="Z27" s="17">
        <f t="shared" si="6"/>
        <v>131.09484607145595</v>
      </c>
      <c r="AA27" s="18">
        <f t="shared" si="7"/>
        <v>524150.70999999985</v>
      </c>
      <c r="AB27" s="17">
        <f t="shared" si="8"/>
        <v>197.05916228918059</v>
      </c>
      <c r="AC27" s="17">
        <f t="shared" si="9"/>
        <v>-116859.43000000017</v>
      </c>
      <c r="AD27" s="17">
        <f t="shared" si="10"/>
        <v>90.105398594014801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6"/>
      <c r="K28" s="66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7">
        <f t="shared" si="2"/>
        <v>0</v>
      </c>
      <c r="W28" s="17">
        <f t="shared" si="3"/>
        <v>0</v>
      </c>
      <c r="X28" s="17">
        <f t="shared" si="4"/>
        <v>0</v>
      </c>
      <c r="Y28" s="17">
        <f t="shared" si="5"/>
        <v>0</v>
      </c>
      <c r="Z28" s="17">
        <f t="shared" si="6"/>
        <v>0</v>
      </c>
      <c r="AA28" s="17">
        <f t="shared" si="7"/>
        <v>-157910</v>
      </c>
      <c r="AB28" s="17">
        <f t="shared" si="8"/>
        <v>0</v>
      </c>
      <c r="AC28" s="17">
        <f t="shared" si="9"/>
        <v>0</v>
      </c>
      <c r="AD28" s="17">
        <f t="shared" si="10"/>
        <v>0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6"/>
      <c r="K29" s="66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7">
        <f t="shared" si="2"/>
        <v>0</v>
      </c>
      <c r="W29" s="17">
        <f t="shared" si="3"/>
        <v>0</v>
      </c>
      <c r="X29" s="17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  <c r="AB29" s="17">
        <f t="shared" si="8"/>
        <v>0</v>
      </c>
      <c r="AC29" s="17">
        <f t="shared" si="9"/>
        <v>0</v>
      </c>
      <c r="AD29" s="17">
        <f t="shared" si="10"/>
        <v>0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6"/>
      <c r="K30" s="66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7">
        <f t="shared" si="2"/>
        <v>0</v>
      </c>
      <c r="W30" s="17">
        <f t="shared" si="3"/>
        <v>0</v>
      </c>
      <c r="X30" s="17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-730549.34</v>
      </c>
      <c r="AB30" s="17">
        <f t="shared" si="8"/>
        <v>0</v>
      </c>
      <c r="AC30" s="17">
        <f t="shared" si="9"/>
        <v>0</v>
      </c>
      <c r="AD30" s="17">
        <f t="shared" si="10"/>
        <v>0</v>
      </c>
    </row>
    <row r="31" spans="1:30" s="15" customFormat="1" ht="63" hidden="1" customHeight="1" x14ac:dyDescent="0.3">
      <c r="A31" s="14"/>
      <c r="B31" s="80" t="s">
        <v>17</v>
      </c>
      <c r="C31" s="80"/>
      <c r="D31" s="80"/>
      <c r="E31" s="80"/>
      <c r="F31" s="80"/>
      <c r="G31" s="80"/>
      <c r="H31" s="80"/>
      <c r="I31" s="80"/>
      <c r="J31" s="56">
        <f>J32</f>
        <v>52500</v>
      </c>
      <c r="K31" s="56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21">O32</f>
        <v>13500</v>
      </c>
      <c r="P31" s="17">
        <f>P32</f>
        <v>13500</v>
      </c>
      <c r="Q31" s="17">
        <f t="shared" ref="Q31" si="22">Q32</f>
        <v>145882.54999999999</v>
      </c>
      <c r="R31" s="17">
        <f t="shared" ref="R31" si="23">R32</f>
        <v>145882.54999999999</v>
      </c>
      <c r="S31" s="17">
        <f t="shared" ref="S31:U31" si="24">S32</f>
        <v>0</v>
      </c>
      <c r="T31" s="17">
        <f t="shared" si="24"/>
        <v>0</v>
      </c>
      <c r="U31" s="17">
        <f t="shared" si="24"/>
        <v>145882.54999999999</v>
      </c>
      <c r="V31" s="17">
        <f t="shared" si="2"/>
        <v>0</v>
      </c>
      <c r="W31" s="17">
        <f t="shared" si="3"/>
        <v>0</v>
      </c>
      <c r="X31" s="17">
        <f t="shared" si="4"/>
        <v>100</v>
      </c>
      <c r="Y31" s="17">
        <f t="shared" si="5"/>
        <v>0</v>
      </c>
      <c r="Z31" s="17">
        <f t="shared" si="6"/>
        <v>100</v>
      </c>
      <c r="AA31" s="17">
        <f t="shared" si="7"/>
        <v>132382.54999999999</v>
      </c>
      <c r="AB31" s="17">
        <f t="shared" si="8"/>
        <v>1080.6114814814814</v>
      </c>
      <c r="AC31" s="17">
        <f t="shared" si="9"/>
        <v>93382.549999999988</v>
      </c>
      <c r="AD31" s="17">
        <f t="shared" si="10"/>
        <v>277.87152380952375</v>
      </c>
    </row>
    <row r="32" spans="1:30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20" t="s">
        <v>16</v>
      </c>
      <c r="J32" s="60">
        <v>52500</v>
      </c>
      <c r="K32" s="60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145882.54999999999</v>
      </c>
      <c r="R32" s="18">
        <v>145882.54999999999</v>
      </c>
      <c r="S32" s="18">
        <v>0</v>
      </c>
      <c r="T32" s="18">
        <v>0</v>
      </c>
      <c r="U32" s="18">
        <f>145882.55</f>
        <v>145882.54999999999</v>
      </c>
      <c r="V32" s="18">
        <f t="shared" si="2"/>
        <v>0</v>
      </c>
      <c r="W32" s="18">
        <f t="shared" si="3"/>
        <v>0</v>
      </c>
      <c r="X32" s="17">
        <f t="shared" si="4"/>
        <v>100</v>
      </c>
      <c r="Y32" s="18">
        <f t="shared" si="5"/>
        <v>0</v>
      </c>
      <c r="Z32" s="17">
        <f t="shared" si="6"/>
        <v>100</v>
      </c>
      <c r="AA32" s="18">
        <f t="shared" si="7"/>
        <v>132382.54999999999</v>
      </c>
      <c r="AB32" s="17">
        <f t="shared" si="8"/>
        <v>1080.6114814814814</v>
      </c>
      <c r="AC32" s="17">
        <f t="shared" si="9"/>
        <v>93382.549999999988</v>
      </c>
      <c r="AD32" s="17">
        <f t="shared" si="10"/>
        <v>277.87152380952375</v>
      </c>
    </row>
    <row r="33" spans="1:30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6">
        <f>J34</f>
        <v>19117.490000000002</v>
      </c>
      <c r="K33" s="56">
        <f>K34</f>
        <v>19117.490000000002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5">O34</f>
        <v>38712.050000000003</v>
      </c>
      <c r="P33" s="17">
        <f>P34</f>
        <v>38712.050000000003</v>
      </c>
      <c r="Q33" s="17">
        <f t="shared" ref="Q33" si="26">Q34</f>
        <v>33317.79</v>
      </c>
      <c r="R33" s="17">
        <f t="shared" ref="R33" si="27">R34</f>
        <v>33317.79</v>
      </c>
      <c r="S33" s="17">
        <f>S34</f>
        <v>0</v>
      </c>
      <c r="T33" s="17">
        <f>T34</f>
        <v>0</v>
      </c>
      <c r="U33" s="17">
        <f t="shared" ref="U33" si="28">U34</f>
        <v>42235.1</v>
      </c>
      <c r="V33" s="17">
        <f t="shared" si="2"/>
        <v>0</v>
      </c>
      <c r="W33" s="17">
        <f t="shared" si="3"/>
        <v>8917.3099999999977</v>
      </c>
      <c r="X33" s="17">
        <f t="shared" si="4"/>
        <v>126.764410244497</v>
      </c>
      <c r="Y33" s="17">
        <f t="shared" si="5"/>
        <v>8917.3099999999977</v>
      </c>
      <c r="Z33" s="17">
        <f t="shared" si="6"/>
        <v>126.764410244497</v>
      </c>
      <c r="AA33" s="17">
        <f t="shared" si="7"/>
        <v>3523.0499999999956</v>
      </c>
      <c r="AB33" s="17">
        <f t="shared" si="8"/>
        <v>109.10065470570531</v>
      </c>
      <c r="AC33" s="17">
        <f t="shared" si="9"/>
        <v>23117.609999999997</v>
      </c>
      <c r="AD33" s="17">
        <f t="shared" si="10"/>
        <v>220.9238765130778</v>
      </c>
    </row>
    <row r="34" spans="1:30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0">
        <v>19117.490000000002</v>
      </c>
      <c r="K34" s="60">
        <f>J34</f>
        <v>19117.490000000002</v>
      </c>
      <c r="L34" s="18">
        <v>32200</v>
      </c>
      <c r="M34" s="18">
        <v>59624.2</v>
      </c>
      <c r="N34" s="18">
        <f>M34</f>
        <v>59624.2</v>
      </c>
      <c r="O34" s="18">
        <v>38712.050000000003</v>
      </c>
      <c r="P34" s="18">
        <f>O34</f>
        <v>38712.050000000003</v>
      </c>
      <c r="Q34" s="18">
        <v>33317.79</v>
      </c>
      <c r="R34" s="18">
        <v>33317.79</v>
      </c>
      <c r="S34" s="18">
        <v>0</v>
      </c>
      <c r="T34" s="18">
        <v>0</v>
      </c>
      <c r="U34" s="18">
        <v>42235.1</v>
      </c>
      <c r="V34" s="18">
        <f t="shared" si="2"/>
        <v>0</v>
      </c>
      <c r="W34" s="18">
        <f t="shared" si="3"/>
        <v>8917.3099999999977</v>
      </c>
      <c r="X34" s="17">
        <f t="shared" si="4"/>
        <v>126.764410244497</v>
      </c>
      <c r="Y34" s="18">
        <f t="shared" si="5"/>
        <v>8917.3099999999977</v>
      </c>
      <c r="Z34" s="17">
        <f t="shared" si="6"/>
        <v>126.764410244497</v>
      </c>
      <c r="AA34" s="18">
        <f t="shared" si="7"/>
        <v>3523.0499999999956</v>
      </c>
      <c r="AB34" s="17">
        <f t="shared" si="8"/>
        <v>109.10065470570531</v>
      </c>
      <c r="AC34" s="17">
        <f t="shared" si="9"/>
        <v>23117.609999999997</v>
      </c>
      <c r="AD34" s="17">
        <f t="shared" si="10"/>
        <v>220.9238765130778</v>
      </c>
    </row>
    <row r="35" spans="1:30" s="15" customFormat="1" ht="40.5" hidden="1" customHeight="1" x14ac:dyDescent="0.3">
      <c r="A35" s="14"/>
      <c r="B35" s="80" t="s">
        <v>15</v>
      </c>
      <c r="C35" s="80"/>
      <c r="D35" s="80"/>
      <c r="E35" s="80"/>
      <c r="F35" s="80"/>
      <c r="G35" s="80"/>
      <c r="H35" s="80"/>
      <c r="I35" s="80"/>
      <c r="J35" s="56">
        <v>604555.52000000002</v>
      </c>
      <c r="K35" s="56">
        <f>J35</f>
        <v>604555.52000000002</v>
      </c>
      <c r="L35" s="17">
        <v>85000</v>
      </c>
      <c r="M35" s="17">
        <v>94365.83</v>
      </c>
      <c r="N35" s="17">
        <f>M35</f>
        <v>94365.83</v>
      </c>
      <c r="O35" s="17">
        <v>20640.8</v>
      </c>
      <c r="P35" s="17">
        <f>O35</f>
        <v>20640.8</v>
      </c>
      <c r="Q35" s="17">
        <v>745000</v>
      </c>
      <c r="R35" s="17">
        <v>624833</v>
      </c>
      <c r="S35" s="17">
        <v>618.26</v>
      </c>
      <c r="T35" s="17">
        <v>124.75</v>
      </c>
      <c r="U35" s="17">
        <v>626893.87</v>
      </c>
      <c r="V35" s="17">
        <f t="shared" si="2"/>
        <v>-493.51</v>
      </c>
      <c r="W35" s="17">
        <f t="shared" si="3"/>
        <v>-118106.13</v>
      </c>
      <c r="X35" s="17">
        <f t="shared" si="4"/>
        <v>84.146828187919468</v>
      </c>
      <c r="Y35" s="17">
        <f t="shared" si="5"/>
        <v>2060.8699999999953</v>
      </c>
      <c r="Z35" s="17">
        <f t="shared" si="6"/>
        <v>100.32982732986252</v>
      </c>
      <c r="AA35" s="17">
        <f t="shared" si="7"/>
        <v>606253.06999999995</v>
      </c>
      <c r="AB35" s="17">
        <f t="shared" si="8"/>
        <v>3037.1587826053255</v>
      </c>
      <c r="AC35" s="17">
        <f t="shared" si="9"/>
        <v>22338.349999999977</v>
      </c>
      <c r="AD35" s="17">
        <f t="shared" si="10"/>
        <v>103.69500389310811</v>
      </c>
    </row>
    <row r="36" spans="1:30" s="15" customFormat="1" ht="76.5" hidden="1" customHeight="1" x14ac:dyDescent="0.3">
      <c r="A36" s="14"/>
      <c r="B36" s="80" t="s">
        <v>13</v>
      </c>
      <c r="C36" s="80"/>
      <c r="D36" s="80"/>
      <c r="E36" s="80"/>
      <c r="F36" s="80"/>
      <c r="G36" s="80"/>
      <c r="H36" s="80"/>
      <c r="I36" s="80"/>
      <c r="J36" s="56">
        <f>J37+J38</f>
        <v>28230521.510000002</v>
      </c>
      <c r="K36" s="56">
        <f>K37+K38</f>
        <v>28230521.510000002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29">O37+O38</f>
        <v>18198435.719999999</v>
      </c>
      <c r="P36" s="17">
        <f>P37+P38</f>
        <v>18198435.719999999</v>
      </c>
      <c r="Q36" s="17">
        <f t="shared" ref="Q36" si="30">Q37+Q38</f>
        <v>30555670</v>
      </c>
      <c r="R36" s="17">
        <f t="shared" ref="R36:S36" si="31">R37+R38</f>
        <v>17514420</v>
      </c>
      <c r="S36" s="17">
        <f t="shared" si="31"/>
        <v>735421.4</v>
      </c>
      <c r="T36" s="17">
        <f t="shared" ref="T36" si="32">T37+T38</f>
        <v>1112815.2</v>
      </c>
      <c r="U36" s="17">
        <f>U37+U38</f>
        <v>17568605.5</v>
      </c>
      <c r="V36" s="17">
        <f t="shared" si="2"/>
        <v>377393.79999999993</v>
      </c>
      <c r="W36" s="17">
        <f t="shared" si="3"/>
        <v>-12987064.5</v>
      </c>
      <c r="X36" s="17">
        <f t="shared" si="4"/>
        <v>57.497039011090244</v>
      </c>
      <c r="Y36" s="17">
        <f t="shared" si="5"/>
        <v>54185.5</v>
      </c>
      <c r="Z36" s="17">
        <f t="shared" si="6"/>
        <v>100.30937650233352</v>
      </c>
      <c r="AA36" s="17">
        <f t="shared" si="7"/>
        <v>-629830.21999999881</v>
      </c>
      <c r="AB36" s="17">
        <f t="shared" si="8"/>
        <v>96.539096932887375</v>
      </c>
      <c r="AC36" s="17">
        <f t="shared" si="9"/>
        <v>-10661916.010000002</v>
      </c>
      <c r="AD36" s="17">
        <f t="shared" si="10"/>
        <v>62.232663657229047</v>
      </c>
    </row>
    <row r="37" spans="1:30" s="5" customFormat="1" ht="39" hidden="1" customHeight="1" x14ac:dyDescent="0.3">
      <c r="A37" s="9"/>
      <c r="B37" s="79" t="s">
        <v>14</v>
      </c>
      <c r="C37" s="79"/>
      <c r="D37" s="79"/>
      <c r="E37" s="79"/>
      <c r="F37" s="79"/>
      <c r="G37" s="79"/>
      <c r="H37" s="79"/>
      <c r="I37" s="79"/>
      <c r="J37" s="61">
        <v>27843910.91</v>
      </c>
      <c r="K37" s="61">
        <f>J37</f>
        <v>27843910.91</v>
      </c>
      <c r="L37" s="18">
        <v>25011552.5</v>
      </c>
      <c r="M37" s="18">
        <v>25635946.170000002</v>
      </c>
      <c r="N37" s="18">
        <f>M37</f>
        <v>25635946.170000002</v>
      </c>
      <c r="O37" s="18">
        <v>17137604.16</v>
      </c>
      <c r="P37" s="18">
        <f>O37</f>
        <v>17137604.16</v>
      </c>
      <c r="Q37" s="18">
        <v>30293470</v>
      </c>
      <c r="R37" s="18">
        <v>17252220</v>
      </c>
      <c r="S37" s="18">
        <v>735421.4</v>
      </c>
      <c r="T37" s="18">
        <v>1112815.2</v>
      </c>
      <c r="U37" s="18">
        <v>17260081.84</v>
      </c>
      <c r="V37" s="18">
        <f t="shared" si="2"/>
        <v>377393.79999999993</v>
      </c>
      <c r="W37" s="18">
        <f t="shared" si="3"/>
        <v>-13033388.16</v>
      </c>
      <c r="X37" s="17">
        <f t="shared" si="4"/>
        <v>56.976245507695225</v>
      </c>
      <c r="Y37" s="18">
        <f t="shared" si="5"/>
        <v>7861.839999999851</v>
      </c>
      <c r="Z37" s="17">
        <f t="shared" si="6"/>
        <v>100.0455700193946</v>
      </c>
      <c r="AA37" s="18">
        <f t="shared" si="7"/>
        <v>122477.6799999997</v>
      </c>
      <c r="AB37" s="17">
        <f t="shared" si="8"/>
        <v>100.71467212602488</v>
      </c>
      <c r="AC37" s="17">
        <f t="shared" si="9"/>
        <v>-10583829.07</v>
      </c>
      <c r="AD37" s="17">
        <f t="shared" si="10"/>
        <v>61.988712346443862</v>
      </c>
    </row>
    <row r="38" spans="1:30" s="5" customFormat="1" ht="42" hidden="1" customHeight="1" x14ac:dyDescent="0.3">
      <c r="A38" s="9"/>
      <c r="B38" s="79" t="s">
        <v>12</v>
      </c>
      <c r="C38" s="79"/>
      <c r="D38" s="79"/>
      <c r="E38" s="79"/>
      <c r="F38" s="79"/>
      <c r="G38" s="79"/>
      <c r="H38" s="79"/>
      <c r="I38" s="79"/>
      <c r="J38" s="61">
        <v>386610.6</v>
      </c>
      <c r="K38" s="61">
        <f>J38</f>
        <v>386610.6</v>
      </c>
      <c r="L38" s="18">
        <v>43290.09</v>
      </c>
      <c r="M38" s="18">
        <v>1239656.32</v>
      </c>
      <c r="N38" s="18">
        <f>M38</f>
        <v>1239656.32</v>
      </c>
      <c r="O38" s="18">
        <v>1060831.56</v>
      </c>
      <c r="P38" s="18">
        <f>O38</f>
        <v>1060831.56</v>
      </c>
      <c r="Q38" s="18">
        <v>262200</v>
      </c>
      <c r="R38" s="18">
        <v>262200</v>
      </c>
      <c r="S38" s="18">
        <v>0</v>
      </c>
      <c r="T38" s="18">
        <v>0</v>
      </c>
      <c r="U38" s="18">
        <v>308523.65999999997</v>
      </c>
      <c r="V38" s="18">
        <f t="shared" si="2"/>
        <v>0</v>
      </c>
      <c r="W38" s="18">
        <f t="shared" si="3"/>
        <v>46323.659999999974</v>
      </c>
      <c r="X38" s="17">
        <f t="shared" si="4"/>
        <v>117.66729977116704</v>
      </c>
      <c r="Y38" s="18">
        <f t="shared" si="5"/>
        <v>46323.659999999974</v>
      </c>
      <c r="Z38" s="17">
        <f t="shared" si="6"/>
        <v>117.66729977116704</v>
      </c>
      <c r="AA38" s="18">
        <f t="shared" si="7"/>
        <v>-752307.90000000014</v>
      </c>
      <c r="AB38" s="17">
        <f t="shared" si="8"/>
        <v>29.083190172057094</v>
      </c>
      <c r="AC38" s="17">
        <f t="shared" si="9"/>
        <v>-78086.94</v>
      </c>
      <c r="AD38" s="17">
        <f t="shared" si="10"/>
        <v>79.80217303922862</v>
      </c>
    </row>
    <row r="39" spans="1:30" s="15" customFormat="1" ht="60" hidden="1" customHeight="1" x14ac:dyDescent="0.3">
      <c r="A39" s="14"/>
      <c r="B39" s="80" t="s">
        <v>11</v>
      </c>
      <c r="C39" s="80"/>
      <c r="D39" s="80"/>
      <c r="E39" s="80"/>
      <c r="F39" s="80"/>
      <c r="G39" s="80"/>
      <c r="H39" s="80"/>
      <c r="I39" s="80"/>
      <c r="J39" s="56">
        <f>J40+J41</f>
        <v>879334.01</v>
      </c>
      <c r="K39" s="56">
        <f>K40+K41</f>
        <v>879334.01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33">O40+O41</f>
        <v>3596140.89</v>
      </c>
      <c r="P39" s="17">
        <f>P40+P41</f>
        <v>3596140.89</v>
      </c>
      <c r="Q39" s="17">
        <f t="shared" ref="Q39" si="34">Q40+Q41</f>
        <v>1401540.12</v>
      </c>
      <c r="R39" s="17">
        <f t="shared" ref="R39:S39" si="35">R40+R41</f>
        <v>1401540.12</v>
      </c>
      <c r="S39" s="17">
        <f t="shared" si="35"/>
        <v>-850</v>
      </c>
      <c r="T39" s="17">
        <f t="shared" ref="T39:U39" si="36">T40+T41</f>
        <v>0</v>
      </c>
      <c r="U39" s="17">
        <f t="shared" si="36"/>
        <v>2359359.2000000002</v>
      </c>
      <c r="V39" s="17">
        <f t="shared" si="2"/>
        <v>850</v>
      </c>
      <c r="W39" s="17">
        <f t="shared" si="3"/>
        <v>957819.08000000007</v>
      </c>
      <c r="X39" s="17">
        <f t="shared" si="4"/>
        <v>168.34046819865563</v>
      </c>
      <c r="Y39" s="17">
        <f t="shared" si="5"/>
        <v>957819.08000000007</v>
      </c>
      <c r="Z39" s="17">
        <f t="shared" si="6"/>
        <v>168.34046819865563</v>
      </c>
      <c r="AA39" s="17">
        <f t="shared" si="7"/>
        <v>-1236781.69</v>
      </c>
      <c r="AB39" s="17">
        <f t="shared" si="8"/>
        <v>65.608085783313129</v>
      </c>
      <c r="AC39" s="17">
        <f t="shared" si="9"/>
        <v>1480025.1900000002</v>
      </c>
      <c r="AD39" s="17">
        <f t="shared" si="10"/>
        <v>268.31206039670866</v>
      </c>
    </row>
    <row r="40" spans="1:30" s="5" customFormat="1" ht="81.75" hidden="1" customHeight="1" x14ac:dyDescent="0.3">
      <c r="A40" s="9"/>
      <c r="B40" s="79" t="s">
        <v>47</v>
      </c>
      <c r="C40" s="79"/>
      <c r="D40" s="79"/>
      <c r="E40" s="79"/>
      <c r="F40" s="79"/>
      <c r="G40" s="79"/>
      <c r="H40" s="79"/>
      <c r="I40" s="79"/>
      <c r="J40" s="61">
        <v>430132</v>
      </c>
      <c r="K40" s="61">
        <f>J40</f>
        <v>430132</v>
      </c>
      <c r="L40" s="18">
        <v>163530</v>
      </c>
      <c r="M40" s="18">
        <v>163530</v>
      </c>
      <c r="N40" s="18">
        <f t="shared" ref="N40:N52" si="37">M40</f>
        <v>163530</v>
      </c>
      <c r="O40" s="18">
        <v>50000</v>
      </c>
      <c r="P40" s="18">
        <f>O40</f>
        <v>50000</v>
      </c>
      <c r="Q40" s="18">
        <v>117718</v>
      </c>
      <c r="R40" s="18">
        <v>117718</v>
      </c>
      <c r="S40" s="18">
        <v>0</v>
      </c>
      <c r="T40" s="18">
        <v>0</v>
      </c>
      <c r="U40" s="18">
        <v>632118</v>
      </c>
      <c r="V40" s="18">
        <f t="shared" si="2"/>
        <v>0</v>
      </c>
      <c r="W40" s="18">
        <f t="shared" si="3"/>
        <v>514400</v>
      </c>
      <c r="X40" s="17">
        <f t="shared" si="4"/>
        <v>536.97650316858926</v>
      </c>
      <c r="Y40" s="18">
        <f t="shared" si="5"/>
        <v>514400</v>
      </c>
      <c r="Z40" s="17">
        <f t="shared" si="6"/>
        <v>536.97650316858926</v>
      </c>
      <c r="AA40" s="18">
        <f t="shared" si="7"/>
        <v>582118</v>
      </c>
      <c r="AB40" s="17">
        <f t="shared" si="8"/>
        <v>1264.2360000000001</v>
      </c>
      <c r="AC40" s="17">
        <f t="shared" si="9"/>
        <v>201986</v>
      </c>
      <c r="AD40" s="17">
        <f t="shared" si="10"/>
        <v>146.95907302874468</v>
      </c>
    </row>
    <row r="41" spans="1:30" s="5" customFormat="1" ht="65.25" hidden="1" customHeight="1" x14ac:dyDescent="0.3">
      <c r="A41" s="9"/>
      <c r="B41" s="79" t="s">
        <v>10</v>
      </c>
      <c r="C41" s="79"/>
      <c r="D41" s="79"/>
      <c r="E41" s="79"/>
      <c r="F41" s="79"/>
      <c r="G41" s="79"/>
      <c r="H41" s="79"/>
      <c r="I41" s="79"/>
      <c r="J41" s="61">
        <v>449202.01</v>
      </c>
      <c r="K41" s="61">
        <f>J41</f>
        <v>449202.01</v>
      </c>
      <c r="L41" s="18">
        <v>4127104.29</v>
      </c>
      <c r="M41" s="18">
        <v>4127104.29</v>
      </c>
      <c r="N41" s="18">
        <f t="shared" si="37"/>
        <v>4127104.29</v>
      </c>
      <c r="O41" s="18">
        <v>3546140.89</v>
      </c>
      <c r="P41" s="18">
        <f>O41</f>
        <v>3546140.89</v>
      </c>
      <c r="Q41" s="18">
        <v>1283822.1200000001</v>
      </c>
      <c r="R41" s="18">
        <v>1283822.1200000001</v>
      </c>
      <c r="S41" s="18">
        <v>-850</v>
      </c>
      <c r="T41" s="18">
        <v>0</v>
      </c>
      <c r="U41" s="18">
        <v>1727241.2</v>
      </c>
      <c r="V41" s="18">
        <f t="shared" si="2"/>
        <v>850</v>
      </c>
      <c r="W41" s="18">
        <f t="shared" si="3"/>
        <v>443419.07999999984</v>
      </c>
      <c r="X41" s="17">
        <f t="shared" si="4"/>
        <v>134.53898114794904</v>
      </c>
      <c r="Y41" s="18">
        <f t="shared" si="5"/>
        <v>443419.07999999984</v>
      </c>
      <c r="Z41" s="17">
        <f t="shared" si="6"/>
        <v>134.53898114794904</v>
      </c>
      <c r="AA41" s="18">
        <f t="shared" si="7"/>
        <v>-1818899.6900000002</v>
      </c>
      <c r="AB41" s="17">
        <f t="shared" si="8"/>
        <v>48.707630451761318</v>
      </c>
      <c r="AC41" s="17">
        <f t="shared" si="9"/>
        <v>1278039.19</v>
      </c>
      <c r="AD41" s="17">
        <f t="shared" si="10"/>
        <v>384.51323937753529</v>
      </c>
    </row>
    <row r="42" spans="1:30" s="15" customFormat="1" ht="39.75" hidden="1" customHeight="1" x14ac:dyDescent="0.3">
      <c r="A42" s="14"/>
      <c r="B42" s="80" t="s">
        <v>9</v>
      </c>
      <c r="C42" s="80"/>
      <c r="D42" s="80"/>
      <c r="E42" s="80"/>
      <c r="F42" s="80"/>
      <c r="G42" s="80"/>
      <c r="H42" s="80"/>
      <c r="I42" s="80"/>
      <c r="J42" s="62">
        <v>4568257.8899999997</v>
      </c>
      <c r="K42" s="62">
        <f>J42</f>
        <v>4568257.8899999997</v>
      </c>
      <c r="L42" s="17">
        <v>2200000</v>
      </c>
      <c r="M42" s="17">
        <v>2338187.02</v>
      </c>
      <c r="N42" s="17">
        <f t="shared" si="37"/>
        <v>2338187.02</v>
      </c>
      <c r="O42" s="17">
        <v>1611013.04</v>
      </c>
      <c r="P42" s="17">
        <f>O42</f>
        <v>1611013.04</v>
      </c>
      <c r="Q42" s="17">
        <v>1212610</v>
      </c>
      <c r="R42" s="17">
        <v>1212610</v>
      </c>
      <c r="S42" s="17">
        <v>16615.14</v>
      </c>
      <c r="T42" s="17">
        <v>74639.77</v>
      </c>
      <c r="U42" s="17">
        <v>1912502.46</v>
      </c>
      <c r="V42" s="17">
        <f t="shared" si="2"/>
        <v>58024.630000000005</v>
      </c>
      <c r="W42" s="17">
        <f t="shared" si="3"/>
        <v>699892.46</v>
      </c>
      <c r="X42" s="17">
        <f t="shared" si="4"/>
        <v>157.71785322568675</v>
      </c>
      <c r="Y42" s="17">
        <f t="shared" si="5"/>
        <v>699892.46</v>
      </c>
      <c r="Z42" s="17">
        <f t="shared" si="6"/>
        <v>157.71785322568675</v>
      </c>
      <c r="AA42" s="17">
        <f t="shared" si="7"/>
        <v>301489.41999999993</v>
      </c>
      <c r="AB42" s="17">
        <f t="shared" si="8"/>
        <v>118.71427558401389</v>
      </c>
      <c r="AC42" s="17">
        <f t="shared" si="9"/>
        <v>-2655755.4299999997</v>
      </c>
      <c r="AD42" s="17">
        <f t="shared" si="10"/>
        <v>41.865028333590864</v>
      </c>
    </row>
    <row r="43" spans="1:30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3"/>
      <c r="K43" s="63"/>
      <c r="L43" s="18">
        <v>103000</v>
      </c>
      <c r="M43" s="18">
        <v>124779.15</v>
      </c>
      <c r="N43" s="17">
        <f t="shared" si="37"/>
        <v>124779.15</v>
      </c>
      <c r="O43" s="18">
        <v>88013.92</v>
      </c>
      <c r="P43" s="17">
        <v>92637.69</v>
      </c>
      <c r="Q43" s="18">
        <v>65400</v>
      </c>
      <c r="R43" s="18"/>
      <c r="S43" s="18"/>
      <c r="T43" s="18"/>
      <c r="U43" s="18">
        <v>124779.15</v>
      </c>
      <c r="V43" s="17">
        <f t="shared" si="2"/>
        <v>0</v>
      </c>
      <c r="W43" s="17">
        <f t="shared" si="3"/>
        <v>59379.149999999994</v>
      </c>
      <c r="X43" s="17">
        <f t="shared" si="4"/>
        <v>190.79380733944953</v>
      </c>
      <c r="Y43" s="17">
        <f t="shared" si="5"/>
        <v>124779.15</v>
      </c>
      <c r="Z43" s="17">
        <f t="shared" si="6"/>
        <v>0</v>
      </c>
      <c r="AA43" s="17">
        <f t="shared" si="7"/>
        <v>32141.459999999992</v>
      </c>
      <c r="AB43" s="17">
        <f t="shared" si="8"/>
        <v>134.6958781031781</v>
      </c>
      <c r="AC43" s="17">
        <f t="shared" si="9"/>
        <v>124779.15</v>
      </c>
      <c r="AD43" s="17">
        <f t="shared" si="10"/>
        <v>0</v>
      </c>
    </row>
    <row r="44" spans="1:30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3"/>
      <c r="K44" s="63"/>
      <c r="L44" s="18">
        <v>130000</v>
      </c>
      <c r="M44" s="18">
        <v>80000</v>
      </c>
      <c r="N44" s="17">
        <f t="shared" si="37"/>
        <v>80000</v>
      </c>
      <c r="O44" s="18">
        <v>60000</v>
      </c>
      <c r="P44" s="17">
        <v>60000</v>
      </c>
      <c r="Q44" s="18">
        <v>79400</v>
      </c>
      <c r="R44" s="18"/>
      <c r="S44" s="18"/>
      <c r="T44" s="18"/>
      <c r="U44" s="18">
        <v>80000</v>
      </c>
      <c r="V44" s="17">
        <f t="shared" si="2"/>
        <v>0</v>
      </c>
      <c r="W44" s="17">
        <f t="shared" si="3"/>
        <v>600</v>
      </c>
      <c r="X44" s="17">
        <f t="shared" si="4"/>
        <v>100.75566750629723</v>
      </c>
      <c r="Y44" s="17">
        <f t="shared" si="5"/>
        <v>80000</v>
      </c>
      <c r="Z44" s="17">
        <f t="shared" si="6"/>
        <v>0</v>
      </c>
      <c r="AA44" s="17">
        <f t="shared" si="7"/>
        <v>20000</v>
      </c>
      <c r="AB44" s="17">
        <f t="shared" si="8"/>
        <v>133.33333333333331</v>
      </c>
      <c r="AC44" s="17">
        <f t="shared" si="9"/>
        <v>80000</v>
      </c>
      <c r="AD44" s="17">
        <f t="shared" si="10"/>
        <v>0</v>
      </c>
    </row>
    <row r="45" spans="1:30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3"/>
      <c r="K45" s="63"/>
      <c r="L45" s="18">
        <v>100000</v>
      </c>
      <c r="M45" s="18">
        <v>359450.33</v>
      </c>
      <c r="N45" s="17">
        <f t="shared" si="37"/>
        <v>359450.33</v>
      </c>
      <c r="O45" s="18">
        <v>213000</v>
      </c>
      <c r="P45" s="17">
        <v>213500</v>
      </c>
      <c r="Q45" s="18">
        <v>232290.89</v>
      </c>
      <c r="R45" s="18"/>
      <c r="S45" s="18"/>
      <c r="T45" s="18"/>
      <c r="U45" s="18">
        <v>359450.33</v>
      </c>
      <c r="V45" s="17">
        <f t="shared" si="2"/>
        <v>0</v>
      </c>
      <c r="W45" s="17">
        <f t="shared" si="3"/>
        <v>127159.44</v>
      </c>
      <c r="X45" s="17">
        <f t="shared" si="4"/>
        <v>154.74146661541482</v>
      </c>
      <c r="Y45" s="17">
        <f t="shared" si="5"/>
        <v>359450.33</v>
      </c>
      <c r="Z45" s="17">
        <f t="shared" si="6"/>
        <v>0</v>
      </c>
      <c r="AA45" s="17">
        <f t="shared" si="7"/>
        <v>145950.33000000002</v>
      </c>
      <c r="AB45" s="17">
        <f t="shared" si="8"/>
        <v>168.36081030444964</v>
      </c>
      <c r="AC45" s="17">
        <f t="shared" si="9"/>
        <v>359450.33</v>
      </c>
      <c r="AD45" s="17">
        <f t="shared" si="10"/>
        <v>0</v>
      </c>
    </row>
    <row r="46" spans="1:30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3"/>
      <c r="K46" s="63"/>
      <c r="L46" s="18">
        <v>2300000</v>
      </c>
      <c r="M46" s="18">
        <v>244070</v>
      </c>
      <c r="N46" s="17">
        <f t="shared" si="37"/>
        <v>244070</v>
      </c>
      <c r="O46" s="18">
        <v>223236.18</v>
      </c>
      <c r="P46" s="17">
        <v>223236.18</v>
      </c>
      <c r="Q46" s="18">
        <v>243484.57</v>
      </c>
      <c r="R46" s="18"/>
      <c r="S46" s="18"/>
      <c r="T46" s="18"/>
      <c r="U46" s="18">
        <v>244070</v>
      </c>
      <c r="V46" s="17">
        <f t="shared" si="2"/>
        <v>0</v>
      </c>
      <c r="W46" s="17">
        <f t="shared" si="3"/>
        <v>585.42999999999302</v>
      </c>
      <c r="X46" s="17">
        <f t="shared" si="4"/>
        <v>100.24043823392998</v>
      </c>
      <c r="Y46" s="17">
        <f t="shared" si="5"/>
        <v>244070</v>
      </c>
      <c r="Z46" s="17">
        <f t="shared" si="6"/>
        <v>0</v>
      </c>
      <c r="AA46" s="17">
        <f t="shared" si="7"/>
        <v>20833.820000000007</v>
      </c>
      <c r="AB46" s="17">
        <f t="shared" si="8"/>
        <v>109.33263595533664</v>
      </c>
      <c r="AC46" s="17">
        <f t="shared" si="9"/>
        <v>244070</v>
      </c>
      <c r="AD46" s="17">
        <f t="shared" si="10"/>
        <v>0</v>
      </c>
    </row>
    <row r="47" spans="1:30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3"/>
      <c r="K47" s="63"/>
      <c r="L47" s="18">
        <v>900000</v>
      </c>
      <c r="M47" s="18">
        <v>1159100</v>
      </c>
      <c r="N47" s="17">
        <f t="shared" si="37"/>
        <v>1159100</v>
      </c>
      <c r="O47" s="18">
        <v>979495.55</v>
      </c>
      <c r="P47" s="17">
        <v>1015295.55</v>
      </c>
      <c r="Q47" s="18">
        <v>965090.33</v>
      </c>
      <c r="R47" s="18"/>
      <c r="S47" s="18"/>
      <c r="T47" s="18"/>
      <c r="U47" s="18">
        <v>1159100</v>
      </c>
      <c r="V47" s="17">
        <f t="shared" si="2"/>
        <v>0</v>
      </c>
      <c r="W47" s="17">
        <f t="shared" si="3"/>
        <v>194009.67000000004</v>
      </c>
      <c r="X47" s="17">
        <f t="shared" si="4"/>
        <v>120.10274727340808</v>
      </c>
      <c r="Y47" s="17">
        <f t="shared" si="5"/>
        <v>1159100</v>
      </c>
      <c r="Z47" s="17">
        <f t="shared" si="6"/>
        <v>0</v>
      </c>
      <c r="AA47" s="17">
        <f t="shared" si="7"/>
        <v>143804.44999999995</v>
      </c>
      <c r="AB47" s="17">
        <f t="shared" si="8"/>
        <v>114.16380186045333</v>
      </c>
      <c r="AC47" s="17">
        <f t="shared" si="9"/>
        <v>1159100</v>
      </c>
      <c r="AD47" s="17">
        <f t="shared" si="10"/>
        <v>0</v>
      </c>
    </row>
    <row r="48" spans="1:30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3"/>
      <c r="K48" s="63"/>
      <c r="L48" s="18">
        <v>0</v>
      </c>
      <c r="M48" s="18">
        <v>435000</v>
      </c>
      <c r="N48" s="17">
        <f t="shared" si="37"/>
        <v>435000</v>
      </c>
      <c r="O48" s="18">
        <v>272000</v>
      </c>
      <c r="P48" s="17">
        <v>272000</v>
      </c>
      <c r="Q48" s="18">
        <v>420000</v>
      </c>
      <c r="R48" s="18"/>
      <c r="S48" s="18"/>
      <c r="T48" s="18"/>
      <c r="U48" s="18">
        <v>435000</v>
      </c>
      <c r="V48" s="17">
        <f t="shared" si="2"/>
        <v>0</v>
      </c>
      <c r="W48" s="17">
        <f t="shared" si="3"/>
        <v>15000</v>
      </c>
      <c r="X48" s="17">
        <f t="shared" si="4"/>
        <v>103.57142857142858</v>
      </c>
      <c r="Y48" s="17">
        <f t="shared" si="5"/>
        <v>435000</v>
      </c>
      <c r="Z48" s="17">
        <f t="shared" si="6"/>
        <v>0</v>
      </c>
      <c r="AA48" s="17">
        <f t="shared" si="7"/>
        <v>163000</v>
      </c>
      <c r="AB48" s="17">
        <f t="shared" si="8"/>
        <v>159.9264705882353</v>
      </c>
      <c r="AC48" s="17">
        <f t="shared" si="9"/>
        <v>435000</v>
      </c>
      <c r="AD48" s="17">
        <f t="shared" si="10"/>
        <v>0</v>
      </c>
    </row>
    <row r="49" spans="1:30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3"/>
      <c r="K49" s="63"/>
      <c r="L49" s="18">
        <v>0</v>
      </c>
      <c r="M49" s="18">
        <v>976062.57</v>
      </c>
      <c r="N49" s="17">
        <f t="shared" si="37"/>
        <v>976062.57</v>
      </c>
      <c r="O49" s="18">
        <v>116738</v>
      </c>
      <c r="P49" s="17">
        <v>116738</v>
      </c>
      <c r="Q49" s="18">
        <v>650000</v>
      </c>
      <c r="R49" s="18"/>
      <c r="S49" s="18"/>
      <c r="T49" s="18"/>
      <c r="U49" s="18">
        <v>976062.57</v>
      </c>
      <c r="V49" s="17">
        <f t="shared" si="2"/>
        <v>0</v>
      </c>
      <c r="W49" s="17">
        <f t="shared" si="3"/>
        <v>326062.56999999995</v>
      </c>
      <c r="X49" s="17">
        <f t="shared" si="4"/>
        <v>150.1634723076923</v>
      </c>
      <c r="Y49" s="17">
        <f t="shared" si="5"/>
        <v>976062.57</v>
      </c>
      <c r="Z49" s="17">
        <f t="shared" si="6"/>
        <v>0</v>
      </c>
      <c r="AA49" s="17">
        <f t="shared" si="7"/>
        <v>859324.57</v>
      </c>
      <c r="AB49" s="17">
        <f t="shared" si="8"/>
        <v>836.11383611163455</v>
      </c>
      <c r="AC49" s="17">
        <f t="shared" si="9"/>
        <v>976062.57</v>
      </c>
      <c r="AD49" s="17">
        <f t="shared" si="10"/>
        <v>0</v>
      </c>
    </row>
    <row r="50" spans="1:30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3"/>
      <c r="K50" s="63"/>
      <c r="L50" s="18">
        <v>300000</v>
      </c>
      <c r="M50" s="18">
        <v>314616.99</v>
      </c>
      <c r="N50" s="17">
        <f t="shared" si="37"/>
        <v>314616.99</v>
      </c>
      <c r="O50" s="18">
        <v>409900.83</v>
      </c>
      <c r="P50" s="17">
        <v>422549.02</v>
      </c>
      <c r="Q50" s="18">
        <v>280874.18</v>
      </c>
      <c r="R50" s="18"/>
      <c r="S50" s="18"/>
      <c r="T50" s="18"/>
      <c r="U50" s="18">
        <v>314616.99</v>
      </c>
      <c r="V50" s="17">
        <f t="shared" si="2"/>
        <v>0</v>
      </c>
      <c r="W50" s="17">
        <f t="shared" si="3"/>
        <v>33742.81</v>
      </c>
      <c r="X50" s="17">
        <f t="shared" si="4"/>
        <v>112.01349657700825</v>
      </c>
      <c r="Y50" s="17">
        <f t="shared" si="5"/>
        <v>314616.99</v>
      </c>
      <c r="Z50" s="17">
        <f t="shared" si="6"/>
        <v>0</v>
      </c>
      <c r="AA50" s="17">
        <f t="shared" si="7"/>
        <v>-107932.03000000003</v>
      </c>
      <c r="AB50" s="17">
        <f t="shared" si="8"/>
        <v>74.456920998183833</v>
      </c>
      <c r="AC50" s="17">
        <f t="shared" si="9"/>
        <v>314616.99</v>
      </c>
      <c r="AD50" s="17">
        <f t="shared" si="10"/>
        <v>0</v>
      </c>
    </row>
    <row r="51" spans="1:30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3"/>
      <c r="K51" s="63"/>
      <c r="L51" s="18">
        <v>2099620</v>
      </c>
      <c r="M51" s="18">
        <v>2450392.25</v>
      </c>
      <c r="N51" s="17">
        <f t="shared" si="37"/>
        <v>2450392.25</v>
      </c>
      <c r="O51" s="18">
        <v>2961477.82</v>
      </c>
      <c r="P51" s="17">
        <v>3141481.22</v>
      </c>
      <c r="Q51" s="18">
        <v>2236480.0299999998</v>
      </c>
      <c r="R51" s="18"/>
      <c r="S51" s="18"/>
      <c r="T51" s="18"/>
      <c r="U51" s="18">
        <v>2450392.25</v>
      </c>
      <c r="V51" s="17">
        <f t="shared" si="2"/>
        <v>0</v>
      </c>
      <c r="W51" s="17">
        <f t="shared" si="3"/>
        <v>213912.2200000002</v>
      </c>
      <c r="X51" s="17">
        <f t="shared" si="4"/>
        <v>109.56468276624854</v>
      </c>
      <c r="Y51" s="17">
        <f t="shared" si="5"/>
        <v>2450392.25</v>
      </c>
      <c r="Z51" s="17">
        <f t="shared" si="6"/>
        <v>0</v>
      </c>
      <c r="AA51" s="17">
        <f t="shared" si="7"/>
        <v>-691088.9700000002</v>
      </c>
      <c r="AB51" s="17">
        <f t="shared" si="8"/>
        <v>78.001174554212355</v>
      </c>
      <c r="AC51" s="17">
        <f t="shared" si="9"/>
        <v>2450392.25</v>
      </c>
      <c r="AD51" s="17">
        <f t="shared" si="10"/>
        <v>0</v>
      </c>
    </row>
    <row r="52" spans="1:30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67">
        <v>543346.53</v>
      </c>
      <c r="K52" s="57">
        <f>J52</f>
        <v>543346.53</v>
      </c>
      <c r="L52" s="32">
        <v>253454.47</v>
      </c>
      <c r="M52" s="32">
        <v>256536.06</v>
      </c>
      <c r="N52" s="32">
        <f t="shared" si="37"/>
        <v>256536.06</v>
      </c>
      <c r="O52" s="29">
        <v>207359.38</v>
      </c>
      <c r="P52" s="18">
        <f>O52</f>
        <v>207359.38</v>
      </c>
      <c r="Q52" s="32">
        <v>104412.53</v>
      </c>
      <c r="R52" s="50">
        <v>104412.53</v>
      </c>
      <c r="S52" s="50">
        <v>3052.6</v>
      </c>
      <c r="T52" s="50">
        <v>5849</v>
      </c>
      <c r="U52" s="50">
        <v>120981.55</v>
      </c>
      <c r="V52" s="32">
        <f t="shared" si="2"/>
        <v>2796.4</v>
      </c>
      <c r="W52" s="18">
        <f t="shared" si="3"/>
        <v>16569.020000000004</v>
      </c>
      <c r="X52" s="17">
        <f t="shared" si="4"/>
        <v>115.86880425175026</v>
      </c>
      <c r="Y52" s="18">
        <f t="shared" si="5"/>
        <v>16569.020000000004</v>
      </c>
      <c r="Z52" s="17">
        <f t="shared" si="6"/>
        <v>115.86880425175026</v>
      </c>
      <c r="AA52" s="18">
        <f t="shared" si="7"/>
        <v>-86377.83</v>
      </c>
      <c r="AB52" s="17">
        <f t="shared" si="8"/>
        <v>58.343900333806943</v>
      </c>
      <c r="AC52" s="17">
        <f t="shared" si="9"/>
        <v>-422364.98000000004</v>
      </c>
      <c r="AD52" s="17">
        <f t="shared" si="10"/>
        <v>22.266002140475617</v>
      </c>
    </row>
    <row r="53" spans="1:30" s="15" customFormat="1" ht="36.75" hidden="1" customHeight="1" x14ac:dyDescent="0.3">
      <c r="A53" s="14"/>
      <c r="B53" s="80" t="s">
        <v>7</v>
      </c>
      <c r="C53" s="80"/>
      <c r="D53" s="80"/>
      <c r="E53" s="80"/>
      <c r="F53" s="80"/>
      <c r="G53" s="80"/>
      <c r="H53" s="80"/>
      <c r="I53" s="80"/>
      <c r="J53" s="56">
        <f t="shared" ref="J53" si="38">J54+J55</f>
        <v>429795.78</v>
      </c>
      <c r="K53" s="56">
        <f t="shared" ref="K53:S53" si="39">K54+K55</f>
        <v>3133543.7800000003</v>
      </c>
      <c r="L53" s="17">
        <f t="shared" si="39"/>
        <v>0</v>
      </c>
      <c r="M53" s="17">
        <f t="shared" si="39"/>
        <v>1294662.3799999999</v>
      </c>
      <c r="N53" s="17">
        <f t="shared" si="39"/>
        <v>5650214.3799999999</v>
      </c>
      <c r="O53" s="17">
        <f t="shared" si="39"/>
        <v>781583.89</v>
      </c>
      <c r="P53" s="17">
        <f t="shared" si="39"/>
        <v>3485331.89</v>
      </c>
      <c r="Q53" s="17">
        <f t="shared" si="39"/>
        <v>4355552</v>
      </c>
      <c r="R53" s="17">
        <f t="shared" si="39"/>
        <v>4355552</v>
      </c>
      <c r="S53" s="17">
        <f t="shared" si="39"/>
        <v>61828.91</v>
      </c>
      <c r="T53" s="17">
        <f t="shared" ref="T53:U53" si="40">T54+T55</f>
        <v>-33950.01</v>
      </c>
      <c r="U53" s="17">
        <f t="shared" si="40"/>
        <v>3325598.33</v>
      </c>
      <c r="V53" s="17">
        <f t="shared" si="2"/>
        <v>-95778.920000000013</v>
      </c>
      <c r="W53" s="17">
        <f t="shared" si="3"/>
        <v>-1029953.6699999999</v>
      </c>
      <c r="X53" s="17">
        <f t="shared" si="4"/>
        <v>76.353085211702222</v>
      </c>
      <c r="Y53" s="17">
        <f t="shared" si="5"/>
        <v>-1029953.6699999999</v>
      </c>
      <c r="Z53" s="17">
        <f t="shared" si="6"/>
        <v>76.353085211702222</v>
      </c>
      <c r="AA53" s="17">
        <f t="shared" si="7"/>
        <v>-159733.56000000006</v>
      </c>
      <c r="AB53" s="17">
        <f t="shared" si="8"/>
        <v>95.416977061544628</v>
      </c>
      <c r="AC53" s="17">
        <f t="shared" si="9"/>
        <v>192054.54999999981</v>
      </c>
      <c r="AD53" s="17">
        <f t="shared" si="10"/>
        <v>106.12898888554861</v>
      </c>
    </row>
    <row r="54" spans="1:30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76</v>
      </c>
      <c r="J54" s="61">
        <v>429795.78</v>
      </c>
      <c r="K54" s="61">
        <f>J54</f>
        <v>429795.78</v>
      </c>
      <c r="L54" s="18">
        <v>0</v>
      </c>
      <c r="M54" s="18">
        <v>1294662.3799999999</v>
      </c>
      <c r="N54" s="18">
        <f>M54</f>
        <v>1294662.3799999999</v>
      </c>
      <c r="O54" s="18">
        <v>781583.89</v>
      </c>
      <c r="P54" s="18">
        <f>O54</f>
        <v>781583.89</v>
      </c>
      <c r="Q54" s="18">
        <v>0</v>
      </c>
      <c r="R54" s="18">
        <v>0</v>
      </c>
      <c r="S54" s="18">
        <v>61828.91</v>
      </c>
      <c r="T54" s="18">
        <v>-33950.01</v>
      </c>
      <c r="U54" s="18">
        <v>621850.33000000007</v>
      </c>
      <c r="V54" s="32">
        <f t="shared" si="2"/>
        <v>-95778.920000000013</v>
      </c>
      <c r="W54" s="18">
        <f t="shared" si="3"/>
        <v>621850.33000000007</v>
      </c>
      <c r="X54" s="17">
        <f t="shared" si="4"/>
        <v>0</v>
      </c>
      <c r="Y54" s="17">
        <f t="shared" si="5"/>
        <v>621850.33000000007</v>
      </c>
      <c r="Z54" s="17">
        <f t="shared" si="6"/>
        <v>0</v>
      </c>
      <c r="AA54" s="18">
        <f t="shared" si="7"/>
        <v>-159733.55999999994</v>
      </c>
      <c r="AB54" s="17">
        <f t="shared" si="8"/>
        <v>79.562838737630585</v>
      </c>
      <c r="AC54" s="17">
        <f t="shared" si="9"/>
        <v>192054.55000000005</v>
      </c>
      <c r="AD54" s="17">
        <f t="shared" si="10"/>
        <v>144.68507112843221</v>
      </c>
    </row>
    <row r="55" spans="1:30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75</v>
      </c>
      <c r="J55" s="58">
        <f>O55</f>
        <v>0</v>
      </c>
      <c r="K55" s="58">
        <f>P55</f>
        <v>2703748</v>
      </c>
      <c r="L55" s="18">
        <v>0</v>
      </c>
      <c r="M55" s="18">
        <v>0</v>
      </c>
      <c r="N55" s="49">
        <v>4355552</v>
      </c>
      <c r="O55" s="18">
        <v>0</v>
      </c>
      <c r="P55" s="49">
        <f>U55</f>
        <v>2703748</v>
      </c>
      <c r="Q55" s="18">
        <f>5544443-1188891</f>
        <v>4355552</v>
      </c>
      <c r="R55" s="18">
        <f>5544443-1188891</f>
        <v>4355552</v>
      </c>
      <c r="S55" s="18">
        <v>0</v>
      </c>
      <c r="T55" s="18">
        <v>0</v>
      </c>
      <c r="U55" s="18">
        <v>2703748</v>
      </c>
      <c r="V55" s="32">
        <f t="shared" si="2"/>
        <v>0</v>
      </c>
      <c r="W55" s="18">
        <f t="shared" si="3"/>
        <v>-1651804</v>
      </c>
      <c r="X55" s="17">
        <f t="shared" si="4"/>
        <v>62.075897612977649</v>
      </c>
      <c r="Y55" s="17">
        <f t="shared" si="5"/>
        <v>-1651804</v>
      </c>
      <c r="Z55" s="17">
        <f t="shared" si="6"/>
        <v>62.075897612977649</v>
      </c>
      <c r="AA55" s="18">
        <f t="shared" si="7"/>
        <v>0</v>
      </c>
      <c r="AB55" s="17">
        <f t="shared" si="8"/>
        <v>100</v>
      </c>
      <c r="AC55" s="17">
        <f t="shared" si="9"/>
        <v>0</v>
      </c>
      <c r="AD55" s="17">
        <f t="shared" si="10"/>
        <v>100</v>
      </c>
    </row>
    <row r="56" spans="1:30" s="15" customFormat="1" ht="36.75" customHeight="1" x14ac:dyDescent="0.3">
      <c r="A56" s="14"/>
      <c r="B56" s="80" t="s">
        <v>1</v>
      </c>
      <c r="C56" s="80"/>
      <c r="D56" s="80"/>
      <c r="E56" s="80"/>
      <c r="F56" s="80"/>
      <c r="G56" s="80"/>
      <c r="H56" s="80"/>
      <c r="I56" s="80"/>
      <c r="J56" s="56">
        <f t="shared" ref="J56:K56" si="41">J57+J58+J59+J60+J61+J62+J63</f>
        <v>863996125.29000008</v>
      </c>
      <c r="K56" s="56">
        <f t="shared" si="41"/>
        <v>863198011.29000008</v>
      </c>
      <c r="L56" s="17">
        <f>L57+L58+L59+L60+L61+L62+L63</f>
        <v>1796348547.49</v>
      </c>
      <c r="M56" s="17">
        <f t="shared" ref="M56:U56" si="42">M57+M58+M59+M60+M61+M62+M63</f>
        <v>1731743649.9200001</v>
      </c>
      <c r="N56" s="17">
        <f t="shared" ref="N56:O56" si="43">N57+N58+N59+N60+N61+N62+N63</f>
        <v>1726065816.5200002</v>
      </c>
      <c r="O56" s="17">
        <f t="shared" si="43"/>
        <v>1197160878.1199999</v>
      </c>
      <c r="P56" s="17">
        <f t="shared" ref="P56:S56" si="44">P57+P58+P59+P60+P61+P62+P63</f>
        <v>1193320285.72</v>
      </c>
      <c r="Q56" s="17">
        <f t="shared" si="44"/>
        <v>1755478385.0999999</v>
      </c>
      <c r="R56" s="17">
        <f t="shared" si="44"/>
        <v>1485731695.5999999</v>
      </c>
      <c r="S56" s="17">
        <f t="shared" si="44"/>
        <v>9749143.6100000013</v>
      </c>
      <c r="T56" s="17">
        <f t="shared" si="42"/>
        <v>26181352.18</v>
      </c>
      <c r="U56" s="17">
        <f t="shared" si="42"/>
        <v>1387579423.8499999</v>
      </c>
      <c r="V56" s="17">
        <f t="shared" si="2"/>
        <v>16432208.569999998</v>
      </c>
      <c r="W56" s="17">
        <f t="shared" si="3"/>
        <v>-367898961.25</v>
      </c>
      <c r="X56" s="17">
        <f t="shared" si="4"/>
        <v>79.042808822220678</v>
      </c>
      <c r="Y56" s="17">
        <f t="shared" si="5"/>
        <v>-98152271.75</v>
      </c>
      <c r="Z56" s="17">
        <f t="shared" si="6"/>
        <v>93.393674507942563</v>
      </c>
      <c r="AA56" s="17">
        <f t="shared" si="7"/>
        <v>194259138.12999988</v>
      </c>
      <c r="AB56" s="17">
        <f t="shared" si="8"/>
        <v>116.27887671521412</v>
      </c>
      <c r="AC56" s="17">
        <f t="shared" si="9"/>
        <v>524381412.55999982</v>
      </c>
      <c r="AD56" s="17">
        <f t="shared" si="10"/>
        <v>160.74868172788555</v>
      </c>
    </row>
    <row r="57" spans="1:30" s="15" customFormat="1" ht="64.5" customHeight="1" x14ac:dyDescent="0.3">
      <c r="A57" s="14"/>
      <c r="B57" s="80" t="s">
        <v>6</v>
      </c>
      <c r="C57" s="80"/>
      <c r="D57" s="80"/>
      <c r="E57" s="80"/>
      <c r="F57" s="80"/>
      <c r="G57" s="80"/>
      <c r="H57" s="80"/>
      <c r="I57" s="80"/>
      <c r="J57" s="62">
        <v>71497503</v>
      </c>
      <c r="K57" s="62">
        <f>J57</f>
        <v>71497503</v>
      </c>
      <c r="L57" s="17">
        <v>426424900</v>
      </c>
      <c r="M57" s="17">
        <v>426424900</v>
      </c>
      <c r="N57" s="17">
        <f>M57</f>
        <v>426424900</v>
      </c>
      <c r="O57" s="17">
        <v>325314500</v>
      </c>
      <c r="P57" s="17">
        <f>O57</f>
        <v>325314500</v>
      </c>
      <c r="Q57" s="17">
        <v>436509000</v>
      </c>
      <c r="R57" s="17">
        <v>327381750</v>
      </c>
      <c r="S57" s="17">
        <v>0</v>
      </c>
      <c r="T57" s="17">
        <v>0</v>
      </c>
      <c r="U57" s="17">
        <v>327381750</v>
      </c>
      <c r="V57" s="17">
        <f t="shared" si="2"/>
        <v>0</v>
      </c>
      <c r="W57" s="17">
        <f t="shared" si="3"/>
        <v>-109127250</v>
      </c>
      <c r="X57" s="17">
        <f t="shared" si="4"/>
        <v>75</v>
      </c>
      <c r="Y57" s="17">
        <f t="shared" si="5"/>
        <v>0</v>
      </c>
      <c r="Z57" s="17">
        <f t="shared" si="6"/>
        <v>100</v>
      </c>
      <c r="AA57" s="17">
        <f t="shared" si="7"/>
        <v>2067250</v>
      </c>
      <c r="AB57" s="17">
        <f t="shared" si="8"/>
        <v>100.63546199139601</v>
      </c>
      <c r="AC57" s="17">
        <f t="shared" si="9"/>
        <v>255884247</v>
      </c>
      <c r="AD57" s="17">
        <f t="shared" si="10"/>
        <v>457.89256444382403</v>
      </c>
    </row>
    <row r="58" spans="1:30" s="15" customFormat="1" ht="81.75" customHeight="1" x14ac:dyDescent="0.3">
      <c r="A58" s="14"/>
      <c r="B58" s="80" t="s">
        <v>5</v>
      </c>
      <c r="C58" s="80"/>
      <c r="D58" s="80"/>
      <c r="E58" s="80"/>
      <c r="F58" s="80"/>
      <c r="G58" s="80"/>
      <c r="H58" s="80"/>
      <c r="I58" s="80"/>
      <c r="J58" s="62">
        <v>255736797.99000001</v>
      </c>
      <c r="K58" s="62">
        <f>J58</f>
        <v>255736797.99000001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117699905.79000001</v>
      </c>
      <c r="P58" s="17">
        <f>O58</f>
        <v>117699905.79000001</v>
      </c>
      <c r="Q58" s="17">
        <v>214145781.83000001</v>
      </c>
      <c r="R58" s="17">
        <v>199617914.25999999</v>
      </c>
      <c r="S58" s="17">
        <v>4323400.4800000004</v>
      </c>
      <c r="T58" s="17">
        <v>9219769.5299999993</v>
      </c>
      <c r="U58" s="17">
        <v>122351255.20999999</v>
      </c>
      <c r="V58" s="17">
        <f t="shared" si="2"/>
        <v>4896369.0499999989</v>
      </c>
      <c r="W58" s="17">
        <f t="shared" si="3"/>
        <v>-91794526.62000002</v>
      </c>
      <c r="X58" s="17">
        <f t="shared" si="4"/>
        <v>57.134562336198037</v>
      </c>
      <c r="Y58" s="17">
        <f t="shared" si="5"/>
        <v>-77266659.049999997</v>
      </c>
      <c r="Z58" s="17">
        <f t="shared" si="6"/>
        <v>61.292722982086126</v>
      </c>
      <c r="AA58" s="17">
        <f t="shared" si="7"/>
        <v>4651349.4199999869</v>
      </c>
      <c r="AB58" s="17">
        <f t="shared" si="8"/>
        <v>103.9518718292765</v>
      </c>
      <c r="AC58" s="17">
        <f t="shared" si="9"/>
        <v>-133385542.78000002</v>
      </c>
      <c r="AD58" s="17">
        <f t="shared" si="10"/>
        <v>47.842647664175516</v>
      </c>
    </row>
    <row r="59" spans="1:30" s="15" customFormat="1" ht="65.25" customHeight="1" x14ac:dyDescent="0.3">
      <c r="A59" s="14"/>
      <c r="B59" s="80" t="s">
        <v>4</v>
      </c>
      <c r="C59" s="80"/>
      <c r="D59" s="80"/>
      <c r="E59" s="80"/>
      <c r="F59" s="80"/>
      <c r="G59" s="80"/>
      <c r="H59" s="80"/>
      <c r="I59" s="80"/>
      <c r="J59" s="62">
        <v>542040991.44000006</v>
      </c>
      <c r="K59" s="62">
        <f>J59</f>
        <v>542040991.44000006</v>
      </c>
      <c r="L59" s="17">
        <v>1066999039.4299999</v>
      </c>
      <c r="M59" s="17">
        <v>1016038865.97</v>
      </c>
      <c r="N59" s="17">
        <f>M59</f>
        <v>1016038865.97</v>
      </c>
      <c r="O59" s="17">
        <v>752298646.88</v>
      </c>
      <c r="P59" s="17">
        <f>O59</f>
        <v>752298646.88</v>
      </c>
      <c r="Q59" s="17">
        <v>1068971570.9400001</v>
      </c>
      <c r="R59" s="17">
        <v>934766691.17000008</v>
      </c>
      <c r="S59" s="17">
        <v>3428528.5</v>
      </c>
      <c r="T59" s="17">
        <v>14520132.33</v>
      </c>
      <c r="U59" s="17">
        <v>918985458.65999997</v>
      </c>
      <c r="V59" s="17">
        <f t="shared" si="2"/>
        <v>11091603.83</v>
      </c>
      <c r="W59" s="17">
        <f t="shared" si="3"/>
        <v>-149986112.28000009</v>
      </c>
      <c r="X59" s="17">
        <f t="shared" si="4"/>
        <v>85.969120568088655</v>
      </c>
      <c r="Y59" s="17">
        <f t="shared" si="5"/>
        <v>-15781232.51000011</v>
      </c>
      <c r="Z59" s="17">
        <f t="shared" si="6"/>
        <v>98.311746379168952</v>
      </c>
      <c r="AA59" s="17">
        <f t="shared" si="7"/>
        <v>166686811.77999997</v>
      </c>
      <c r="AB59" s="17">
        <f t="shared" si="8"/>
        <v>122.15700007853243</v>
      </c>
      <c r="AC59" s="17">
        <f t="shared" si="9"/>
        <v>376944467.21999991</v>
      </c>
      <c r="AD59" s="17">
        <f t="shared" si="10"/>
        <v>169.54169023612025</v>
      </c>
    </row>
    <row r="60" spans="1:30" s="15" customFormat="1" ht="40.5" customHeight="1" x14ac:dyDescent="0.3">
      <c r="A60" s="14"/>
      <c r="B60" s="80" t="s">
        <v>3</v>
      </c>
      <c r="C60" s="80"/>
      <c r="D60" s="80"/>
      <c r="E60" s="80"/>
      <c r="F60" s="80"/>
      <c r="G60" s="80"/>
      <c r="H60" s="80"/>
      <c r="I60" s="80"/>
      <c r="J60" s="62">
        <v>957319.41</v>
      </c>
      <c r="K60" s="62">
        <f>J60</f>
        <v>957319.41</v>
      </c>
      <c r="L60" s="17">
        <v>12583515.119999999</v>
      </c>
      <c r="M60" s="17">
        <v>11684333.98</v>
      </c>
      <c r="N60" s="17">
        <f>M60</f>
        <v>11684333.98</v>
      </c>
      <c r="O60" s="17">
        <v>3049305.87</v>
      </c>
      <c r="P60" s="17">
        <f>O60</f>
        <v>3049305.87</v>
      </c>
      <c r="Q60" s="17">
        <v>35909680.450000003</v>
      </c>
      <c r="R60" s="17">
        <v>24022988.289999999</v>
      </c>
      <c r="S60" s="17">
        <v>1987996.33</v>
      </c>
      <c r="T60" s="17">
        <v>2441200.3199999998</v>
      </c>
      <c r="U60" s="17">
        <v>23999288.949999999</v>
      </c>
      <c r="V60" s="17">
        <f t="shared" si="2"/>
        <v>453203.98999999976</v>
      </c>
      <c r="W60" s="17">
        <f t="shared" si="3"/>
        <v>-11910391.500000004</v>
      </c>
      <c r="X60" s="17">
        <f t="shared" si="4"/>
        <v>66.832365672025901</v>
      </c>
      <c r="Y60" s="17">
        <f t="shared" si="5"/>
        <v>-23699.339999999851</v>
      </c>
      <c r="Z60" s="17">
        <f t="shared" si="6"/>
        <v>99.90134724409009</v>
      </c>
      <c r="AA60" s="17">
        <f t="shared" si="7"/>
        <v>20949983.079999998</v>
      </c>
      <c r="AB60" s="17">
        <f t="shared" si="8"/>
        <v>787.04105042765025</v>
      </c>
      <c r="AC60" s="17">
        <f t="shared" si="9"/>
        <v>23041969.539999999</v>
      </c>
      <c r="AD60" s="17">
        <f t="shared" si="10"/>
        <v>2506.9259746859198</v>
      </c>
    </row>
    <row r="61" spans="1:30" s="15" customFormat="1" ht="39" customHeight="1" x14ac:dyDescent="0.3">
      <c r="A61" s="14"/>
      <c r="B61" s="80" t="s">
        <v>2</v>
      </c>
      <c r="C61" s="80"/>
      <c r="D61" s="80"/>
      <c r="E61" s="80"/>
      <c r="F61" s="80"/>
      <c r="G61" s="80"/>
      <c r="H61" s="80"/>
      <c r="I61" s="80"/>
      <c r="J61" s="59">
        <v>1223665.08</v>
      </c>
      <c r="K61" s="59">
        <v>425551.08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4166158.55</v>
      </c>
      <c r="P61" s="26">
        <v>325566.15000000002</v>
      </c>
      <c r="Q61" s="17">
        <v>59290.8</v>
      </c>
      <c r="R61" s="17">
        <v>59290.8</v>
      </c>
      <c r="S61" s="17">
        <v>9218.2999999999993</v>
      </c>
      <c r="T61" s="17">
        <v>250</v>
      </c>
      <c r="U61" s="17">
        <v>68759.100000000006</v>
      </c>
      <c r="V61" s="17">
        <f t="shared" si="2"/>
        <v>-8968.2999999999993</v>
      </c>
      <c r="W61" s="17">
        <f t="shared" si="3"/>
        <v>9468.3000000000029</v>
      </c>
      <c r="X61" s="17">
        <f t="shared" si="4"/>
        <v>115.96925661316763</v>
      </c>
      <c r="Y61" s="17">
        <f t="shared" si="5"/>
        <v>9468.3000000000029</v>
      </c>
      <c r="Z61" s="17">
        <f t="shared" si="6"/>
        <v>115.96925661316763</v>
      </c>
      <c r="AA61" s="17">
        <f t="shared" si="7"/>
        <v>-256807.05000000002</v>
      </c>
      <c r="AB61" s="17">
        <f t="shared" si="8"/>
        <v>21.11985536579893</v>
      </c>
      <c r="AC61" s="17">
        <f t="shared" si="9"/>
        <v>-356791.98</v>
      </c>
      <c r="AD61" s="17">
        <f t="shared" si="10"/>
        <v>16.157660791273283</v>
      </c>
    </row>
    <row r="62" spans="1:30" s="15" customFormat="1" ht="156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2">
        <v>21924</v>
      </c>
      <c r="K62" s="62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280404</v>
      </c>
      <c r="V62" s="17">
        <f t="shared" si="2"/>
        <v>0</v>
      </c>
      <c r="W62" s="17">
        <f t="shared" si="3"/>
        <v>280404</v>
      </c>
      <c r="X62" s="17">
        <f t="shared" si="4"/>
        <v>0</v>
      </c>
      <c r="Y62" s="17">
        <f t="shared" si="5"/>
        <v>280404</v>
      </c>
      <c r="Z62" s="17">
        <f t="shared" si="6"/>
        <v>0</v>
      </c>
      <c r="AA62" s="17">
        <f t="shared" si="7"/>
        <v>280404</v>
      </c>
      <c r="AB62" s="17">
        <f t="shared" si="8"/>
        <v>0</v>
      </c>
      <c r="AC62" s="17">
        <f t="shared" si="9"/>
        <v>258480</v>
      </c>
      <c r="AD62" s="17">
        <f t="shared" si="10"/>
        <v>1278.9819376026273</v>
      </c>
    </row>
    <row r="63" spans="1:30" s="15" customFormat="1" ht="95.25" customHeight="1" x14ac:dyDescent="0.3">
      <c r="A63" s="14"/>
      <c r="B63" s="80" t="s">
        <v>0</v>
      </c>
      <c r="C63" s="80"/>
      <c r="D63" s="80"/>
      <c r="E63" s="80"/>
      <c r="F63" s="80"/>
      <c r="G63" s="80"/>
      <c r="H63" s="80"/>
      <c r="I63" s="80"/>
      <c r="J63" s="62">
        <v>-7482075.6299999999</v>
      </c>
      <c r="K63" s="62">
        <f>J63</f>
        <v>-7482075.6299999999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-5367638.97</v>
      </c>
      <c r="P63" s="17">
        <f>O63</f>
        <v>-5367638.97</v>
      </c>
      <c r="Q63" s="17">
        <v>-116938.92</v>
      </c>
      <c r="R63" s="17">
        <v>-116938.92</v>
      </c>
      <c r="S63" s="17">
        <v>0</v>
      </c>
      <c r="T63" s="17">
        <v>0</v>
      </c>
      <c r="U63" s="17">
        <v>-5487492.0700000003</v>
      </c>
      <c r="V63" s="17">
        <f t="shared" si="2"/>
        <v>0</v>
      </c>
      <c r="W63" s="17">
        <f t="shared" si="3"/>
        <v>-5370553.1500000004</v>
      </c>
      <c r="X63" s="17">
        <f t="shared" si="4"/>
        <v>4692.6139475206373</v>
      </c>
      <c r="Y63" s="17">
        <f t="shared" si="5"/>
        <v>-5370553.1500000004</v>
      </c>
      <c r="Z63" s="17">
        <f t="shared" si="6"/>
        <v>4692.6139475206373</v>
      </c>
      <c r="AA63" s="17">
        <f t="shared" si="7"/>
        <v>-119853.10000000056</v>
      </c>
      <c r="AB63" s="17">
        <f t="shared" si="8"/>
        <v>102.23288303609586</v>
      </c>
      <c r="AC63" s="17">
        <f t="shared" si="9"/>
        <v>1994583.5599999996</v>
      </c>
      <c r="AD63" s="17">
        <f t="shared" si="10"/>
        <v>73.341841774459596</v>
      </c>
    </row>
    <row r="64" spans="1:30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0">
        <f t="shared" ref="J64" si="45">J56+J7</f>
        <v>1179102165.2</v>
      </c>
      <c r="K64" s="60">
        <f t="shared" ref="K64:U64" si="46">K56+K7</f>
        <v>1094796673.4906023</v>
      </c>
      <c r="L64" s="18">
        <f t="shared" si="46"/>
        <v>2135801802.4200001</v>
      </c>
      <c r="M64" s="18">
        <f t="shared" si="46"/>
        <v>2092393430.8699999</v>
      </c>
      <c r="N64" s="18">
        <f t="shared" si="46"/>
        <v>2073437961.143975</v>
      </c>
      <c r="O64" s="18">
        <f t="shared" si="46"/>
        <v>1420908120.6399999</v>
      </c>
      <c r="P64" s="18">
        <f t="shared" si="46"/>
        <v>1407384265.7771993</v>
      </c>
      <c r="Q64" s="18">
        <f t="shared" si="46"/>
        <v>2109374515.6099999</v>
      </c>
      <c r="R64" s="18">
        <f t="shared" si="46"/>
        <v>1722420011.96</v>
      </c>
      <c r="S64" s="18">
        <f t="shared" ref="S64" si="47">S56+S7</f>
        <v>12890905.850000001</v>
      </c>
      <c r="T64" s="18">
        <f t="shared" si="46"/>
        <v>34550994.119999997</v>
      </c>
      <c r="U64" s="18">
        <f t="shared" si="46"/>
        <v>1630187085.75</v>
      </c>
      <c r="V64" s="18">
        <f t="shared" si="2"/>
        <v>21660088.269999996</v>
      </c>
      <c r="W64" s="18">
        <f t="shared" si="3"/>
        <v>-479187429.8599999</v>
      </c>
      <c r="X64" s="18">
        <f t="shared" si="4"/>
        <v>77.282961071451737</v>
      </c>
      <c r="Y64" s="18">
        <f t="shared" si="5"/>
        <v>-92232926.210000038</v>
      </c>
      <c r="Z64" s="18">
        <f t="shared" si="6"/>
        <v>94.645154749157541</v>
      </c>
      <c r="AA64" s="18">
        <f t="shared" si="7"/>
        <v>222802819.97280073</v>
      </c>
      <c r="AB64" s="18">
        <f t="shared" si="8"/>
        <v>115.83098698703745</v>
      </c>
      <c r="AC64" s="17">
        <f t="shared" si="9"/>
        <v>535390412.25939775</v>
      </c>
      <c r="AD64" s="17">
        <f t="shared" si="10"/>
        <v>148.90318222765347</v>
      </c>
    </row>
    <row r="65" spans="1:30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42"/>
      <c r="Y65" s="47"/>
      <c r="Z65" s="47"/>
      <c r="AA65" s="52"/>
      <c r="AB65" s="47"/>
      <c r="AC65" s="47"/>
      <c r="AD65" s="65"/>
    </row>
    <row r="66" spans="1:30" s="5" customFormat="1" ht="18.75" x14ac:dyDescent="0.3">
      <c r="I66" s="5" t="s">
        <v>77</v>
      </c>
      <c r="L66" s="5" t="s">
        <v>50</v>
      </c>
      <c r="M66" s="5" t="s">
        <v>50</v>
      </c>
      <c r="O66" s="34"/>
      <c r="P66" s="34"/>
      <c r="W66" s="41"/>
      <c r="X66" s="41"/>
      <c r="Y66" s="41"/>
      <c r="Z66" s="41"/>
    </row>
    <row r="67" spans="1:30" s="5" customFormat="1" ht="18.75" x14ac:dyDescent="0.3">
      <c r="I67" s="5" t="s">
        <v>63</v>
      </c>
      <c r="P67" s="5" t="s">
        <v>50</v>
      </c>
    </row>
    <row r="68" spans="1:30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7"/>
      <c r="Y68" s="47"/>
      <c r="Z68" s="47"/>
      <c r="AA68" s="10"/>
      <c r="AB68" s="10"/>
      <c r="AC68" s="10"/>
    </row>
    <row r="69" spans="1:30" s="5" customFormat="1" ht="18.75" hidden="1" x14ac:dyDescent="0.3">
      <c r="I69" s="5" t="s">
        <v>77</v>
      </c>
      <c r="L69" s="5" t="s">
        <v>50</v>
      </c>
      <c r="M69" s="5" t="s">
        <v>50</v>
      </c>
      <c r="O69" s="34"/>
      <c r="P69" s="34"/>
      <c r="W69" s="41"/>
      <c r="X69" s="41"/>
      <c r="Y69" s="41"/>
      <c r="Z69" s="41"/>
    </row>
    <row r="70" spans="1:30" s="5" customFormat="1" ht="18.75" hidden="1" x14ac:dyDescent="0.3">
      <c r="I70" s="5" t="s">
        <v>63</v>
      </c>
      <c r="P70" s="5" t="s">
        <v>50</v>
      </c>
    </row>
    <row r="71" spans="1:30" s="5" customFormat="1" ht="18.75" x14ac:dyDescent="0.3">
      <c r="O71" s="34"/>
    </row>
    <row r="72" spans="1:30" x14ac:dyDescent="0.2">
      <c r="O72" s="31"/>
    </row>
    <row r="73" spans="1:30" x14ac:dyDescent="0.2">
      <c r="N73" s="31"/>
      <c r="O73" s="31"/>
    </row>
    <row r="74" spans="1:30" x14ac:dyDescent="0.2">
      <c r="O74" s="31"/>
    </row>
    <row r="77" spans="1:30" x14ac:dyDescent="0.2">
      <c r="O77" s="31"/>
    </row>
  </sheetData>
  <mergeCells count="44"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I1:X2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AC4:AD4"/>
    <mergeCell ref="B41:I41"/>
    <mergeCell ref="B7:I7"/>
    <mergeCell ref="W4:X4"/>
    <mergeCell ref="AA4:AB4"/>
    <mergeCell ref="L4:L5"/>
    <mergeCell ref="P4:P5"/>
    <mergeCell ref="V4:V5"/>
    <mergeCell ref="U4:U5"/>
    <mergeCell ref="S4:T4"/>
    <mergeCell ref="Q4:R4"/>
    <mergeCell ref="Y4:Z4"/>
    <mergeCell ref="K4:K5"/>
    <mergeCell ref="J4:J5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2021-10-01T07:24:53Z</cp:lastPrinted>
  <dcterms:created xsi:type="dcterms:W3CDTF">2018-12-30T09:36:16Z</dcterms:created>
  <dcterms:modified xsi:type="dcterms:W3CDTF">2021-10-01T07:24:55Z</dcterms:modified>
</cp:coreProperties>
</file>